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ARDANE T1 15TH FLOOR SUMMARY" sheetId="1" r:id="rId1"/>
    <sheet name="FOR INDIVIDUAL COMPUTATION" sheetId="2" r:id="rId2"/>
  </sheets>
  <externalReferences>
    <externalReference r:id="rId5"/>
  </externalReferences>
  <definedNames>
    <definedName name="ACServiceFee">'FOR INDIVIDUAL COMPUTATION'!$G$28</definedName>
    <definedName name="AllowedDefMonths">'FOR INDIVIDUAL COMPUTATION'!$G$5</definedName>
    <definedName name="BookingDiscount">'FOR INDIVIDUAL COMPUTATION'!$G$16</definedName>
    <definedName name="BulkDiscount">'FOR INDIVIDUAL COMPUTATION'!$G$19</definedName>
    <definedName name="CommittedSalesDiscount">'FOR INDIVIDUAL COMPUTATION'!$G$15</definedName>
    <definedName name="Discount1Desc">'FOR INDIVIDUAL COMPUTATION'!$B$21</definedName>
    <definedName name="Discount1Value">'FOR INDIVIDUAL COMPUTATION'!$G$21</definedName>
    <definedName name="Discount2Desc">'FOR INDIVIDUAL COMPUTATION'!$B$22</definedName>
    <definedName name="Discount2Value">'FOR INDIVIDUAL COMPUTATION'!$G$22</definedName>
    <definedName name="Downpayment">'FOR INDIVIDUAL COMPUTATION'!$A$33</definedName>
    <definedName name="DPDate">'FOR INDIVIDUAL COMPUTATION'!$F$41</definedName>
    <definedName name="EmployeeDiscount">'FOR INDIVIDUAL COMPUTATION'!$G$18</definedName>
    <definedName name="Floor">'FOR INDIVIDUAL COMPUTATION'!$C$7</definedName>
    <definedName name="FloorArea">'FOR INDIVIDUAL COMPUTATION'!$D$7</definedName>
    <definedName name="LumpOCDate">'FOR INDIVIDUAL COMPUTATION'!$B$24</definedName>
    <definedName name="Mode">'FOR INDIVIDUAL COMPUTATION'!$D$4</definedName>
    <definedName name="Model">'FOR INDIVIDUAL COMPUTATION'!$F$7</definedName>
    <definedName name="NoDPSchedule" localSheetId="0">'ARDANE T1 15TH FLOOR SUMMARY'!#REF!</definedName>
    <definedName name="NoDPSchedule" localSheetId="1">'FOR INDIVIDUAL COMPUTATION'!$A$47</definedName>
    <definedName name="NoDPSchedule">#REF!</definedName>
    <definedName name="Note1">'FOR INDIVIDUAL COMPUTATION'!$A$115</definedName>
    <definedName name="OtherBSDiscount">'FOR INDIVIDUAL COMPUTATION'!$G$17</definedName>
    <definedName name="OtherChargesPercentage">'FOR INDIVIDUAL COMPUTATION'!$A$26</definedName>
    <definedName name="OtherDiscount">'FOR INDIVIDUAL COMPUTATION'!$G$20</definedName>
    <definedName name="OtherRSDiscount">'FOR INDIVIDUAL COMPUTATION'!$G$14</definedName>
    <definedName name="Payee">'FOR INDIVIDUAL COMPUTATION'!$A$124</definedName>
    <definedName name="PercentageDiscount">'FOR INDIVIDUAL COMPUTATION'!$A$12</definedName>
    <definedName name="_xlnm.Print_Area" localSheetId="0">'ARDANE T1 15TH FLOOR SUMMARY'!$A$1:$AH$111</definedName>
    <definedName name="ProjectName">'FOR INDIVIDUAL COMPUTATION'!$A$3</definedName>
    <definedName name="ReservationDate">'FOR INDIVIDUAL COMPUTATION'!$F$36</definedName>
    <definedName name="ReservationDiscount">'FOR INDIVIDUAL COMPUTATION'!$G$13</definedName>
    <definedName name="ReservationFee">'FOR INDIVIDUAL COMPUTATION'!$G$36</definedName>
    <definedName name="SellingPrice">'FOR INDIVIDUAL COMPUTATION'!$G$10</definedName>
    <definedName name="ServiceFee">'FOR INDIVIDUAL COMPUTATION'!$G$27</definedName>
    <definedName name="SpotDownpayment">'FOR INDIVIDUAL COMPUTATION'!$A$39</definedName>
    <definedName name="StandardDiscount">'FOR INDIVIDUAL COMPUTATION'!$G$12</definedName>
    <definedName name="TotalOtherCharges">'FOR INDIVIDUAL COMPUTATION'!$G$26</definedName>
    <definedName name="Tower">'FOR INDIVIDUAL COMPUTATION'!$A$7</definedName>
    <definedName name="Unit">'FOR INDIVIDUAL COMPUTATION'!$B$7</definedName>
  </definedNames>
  <calcPr fullCalcOnLoad="1"/>
</workbook>
</file>

<file path=xl/sharedStrings.xml><?xml version="1.0" encoding="utf-8"?>
<sst xmlns="http://schemas.openxmlformats.org/spreadsheetml/2006/main" count="242" uniqueCount="141">
  <si>
    <t>SELLING PRICE</t>
  </si>
  <si>
    <t>Less:</t>
  </si>
  <si>
    <t>VAT(if applicable)</t>
  </si>
  <si>
    <t>NET SELLING PRICE</t>
  </si>
  <si>
    <t>Add:</t>
  </si>
  <si>
    <t>Other Charges</t>
  </si>
  <si>
    <t>TOTAL AVIDA RECEIVABLE</t>
  </si>
  <si>
    <t>Reservation Fee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</si>
  <si>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</si>
  <si>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</si>
  <si>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</si>
  <si>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</si>
  <si>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</si>
  <si>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</si>
  <si>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DOWN PAYMENT</t>
  </si>
  <si>
    <t>TOTAL</t>
  </si>
  <si>
    <t>1% Bulk Discount</t>
  </si>
  <si>
    <t>RS Discount</t>
  </si>
  <si>
    <t>Additional Bulk Discount (.75%)</t>
  </si>
  <si>
    <t>10% Spot Downpayment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</si>
  <si>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</si>
  <si>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</si>
  <si>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</si>
  <si>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</si>
  <si>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</si>
  <si>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</si>
  <si>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80% BALANCE LUMPSUM</t>
  </si>
  <si>
    <t>10% Discount on 10% SFDP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</si>
  <si>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</si>
  <si>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</si>
  <si>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</si>
  <si>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</si>
  <si>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</si>
  <si>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</si>
  <si>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</si>
  <si>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</si>
  <si>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</si>
  <si>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</si>
  <si>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</si>
  <si>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</si>
  <si>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</si>
  <si>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</si>
  <si>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</si>
  <si>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</si>
  <si>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</si>
  <si>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</si>
  <si>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</si>
  <si>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</si>
  <si>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</si>
  <si>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</si>
  <si>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</si>
  <si>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</si>
  <si>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</si>
  <si>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</si>
  <si>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</si>
  <si>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</si>
  <si>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</si>
  <si>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</si>
  <si>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</si>
  <si>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</si>
  <si>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</si>
  <si>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</si>
  <si>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</si>
  <si>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</si>
  <si>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</si>
  <si>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</si>
  <si>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</si>
  <si>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</si>
  <si>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53rd Downpayment due on</t>
  </si>
  <si>
    <t>54th Downpayment due on</t>
  </si>
  <si>
    <t>55th Downpayment due on</t>
  </si>
  <si>
    <t>56th Downpayment due on</t>
  </si>
  <si>
    <t>57th Downpayment due on</t>
  </si>
  <si>
    <t>58th Downpayment due on</t>
  </si>
  <si>
    <t>59th Downpayment due on</t>
  </si>
  <si>
    <t>60th Downpayment due on</t>
  </si>
  <si>
    <t>10% Down Payment in 60mos</t>
  </si>
  <si>
    <t>Model</t>
  </si>
  <si>
    <t>Unit</t>
  </si>
  <si>
    <t>Floor Area</t>
  </si>
  <si>
    <t>AVIDA TOWERS ARDANE</t>
  </si>
  <si>
    <t>FOR BULK BUYERS COMPUTATION</t>
  </si>
  <si>
    <t>15TH FLOOR</t>
  </si>
  <si>
    <t>STUDIO</t>
  </si>
  <si>
    <t>AVIDA LAND CORP.</t>
  </si>
  <si>
    <t>CUSTOMER SERVICE UNIT</t>
  </si>
  <si>
    <t>Tower</t>
  </si>
  <si>
    <t>Floor</t>
  </si>
  <si>
    <t>1</t>
  </si>
  <si>
    <t>1501</t>
  </si>
  <si>
    <t>15</t>
  </si>
  <si>
    <t>22.60</t>
  </si>
  <si>
    <t>P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</si>
  <si>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</si>
  <si>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</si>
  <si>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</si>
  <si>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</si>
  <si>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</si>
  <si>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</si>
  <si>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</si>
  <si>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</si>
  <si>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</si>
  <si>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</si>
  <si>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</si>
  <si>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</si>
  <si>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</si>
  <si>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</si>
  <si>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</si>
  <si>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</si>
  <si>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</si>
  <si>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</si>
  <si>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</si>
  <si>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</si>
  <si>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</si>
  <si>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</si>
  <si>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</si>
  <si>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</si>
  <si>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</si>
  <si>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</si>
  <si>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</si>
  <si>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</si>
  <si>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>1.   In the event of an increase in Other Charges,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</si>
  <si>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</si>
  <si>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</si>
  <si>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</si>
  <si>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</si>
  <si>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</si>
  <si>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</si>
  <si>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</si>
  <si>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</si>
  <si>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</si>
  <si>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</si>
  <si>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</si>
  <si>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</si>
  <si>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</si>
  <si>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</si>
  <si>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</si>
  <si>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</si>
  <si>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JUNIOR 1BR</t>
  </si>
  <si>
    <t>1 BR W/ BAL</t>
  </si>
  <si>
    <t>FOREIGN CLIENTS</t>
  </si>
</sst>
</file>

<file path=xl/styles.xml><?xml version="1.0" encoding="utf-8"?>
<styleSheet xmlns="http://schemas.openxmlformats.org/spreadsheetml/2006/main">
  <numFmts count="2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;;;"/>
    <numFmt numFmtId="173" formatCode="[$-3409]dd\-mmm\-yy;@"/>
    <numFmt numFmtId="174" formatCode="mmm\-yyyy"/>
    <numFmt numFmtId="175" formatCode="_(* #,##0.000000000_);_(* \(#,##0.000000000\);_(* &quot;-&quot;??_);_(@_)"/>
    <numFmt numFmtId="176" formatCode="_(\P\ #,##0.00_);_(\P\ \(#,##0.00\);_(\P\ &quot;-&quot;??_);_(@_)"/>
    <numFmt numFmtId="177" formatCode="_(\P* #,##0_);_(\P* \(#,##0\);_(\P* &quot;-&quot;_);_(@_)"/>
    <numFmt numFmtId="178" formatCode="[$-409]dd\-mmm\-yy;@"/>
    <numFmt numFmtId="179" formatCode="_(\P* #,##0.00_);_(\P* \(#,##0.00\);_(\P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0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u val="single"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</font>
    <font>
      <b/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43" fontId="50" fillId="0" borderId="0" xfId="0" applyNumberFormat="1" applyFont="1" applyAlignment="1">
      <alignment/>
    </xf>
    <xf numFmtId="43" fontId="51" fillId="0" borderId="0" xfId="42" applyFont="1" applyAlignment="1">
      <alignment/>
    </xf>
    <xf numFmtId="0" fontId="52" fillId="0" borderId="0" xfId="0" applyFont="1" applyAlignment="1">
      <alignment/>
    </xf>
    <xf numFmtId="173" fontId="52" fillId="0" borderId="0" xfId="0" applyNumberFormat="1" applyFont="1" applyAlignment="1">
      <alignment/>
    </xf>
    <xf numFmtId="0" fontId="3" fillId="33" borderId="0" xfId="55" applyNumberFormat="1" applyFont="1" applyFill="1" applyBorder="1" applyAlignment="1" applyProtection="1">
      <alignment/>
      <protection/>
    </xf>
    <xf numFmtId="0" fontId="5" fillId="0" borderId="0" xfId="55" applyNumberFormat="1" applyFont="1" applyFill="1" applyBorder="1" applyAlignment="1" applyProtection="1">
      <alignment/>
      <protection/>
    </xf>
    <xf numFmtId="172" fontId="5" fillId="0" borderId="0" xfId="55" applyNumberFormat="1" applyFont="1" applyFill="1" applyBorder="1" applyAlignment="1" applyProtection="1">
      <alignment/>
      <protection/>
    </xf>
    <xf numFmtId="0" fontId="3" fillId="33" borderId="0" xfId="56" applyNumberFormat="1" applyFont="1" applyFill="1" applyBorder="1" applyAlignment="1" applyProtection="1">
      <alignment/>
      <protection/>
    </xf>
    <xf numFmtId="172" fontId="5" fillId="33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/>
      <protection/>
    </xf>
    <xf numFmtId="172" fontId="5" fillId="0" borderId="0" xfId="56" applyNumberFormat="1" applyFon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/>
      <protection/>
    </xf>
    <xf numFmtId="0" fontId="5" fillId="3" borderId="0" xfId="56" applyNumberFormat="1" applyFont="1" applyFill="1" applyBorder="1" applyAlignment="1" applyProtection="1">
      <alignment/>
      <protection/>
    </xf>
    <xf numFmtId="173" fontId="5" fillId="3" borderId="0" xfId="60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 applyProtection="1">
      <alignment/>
      <protection hidden="1"/>
    </xf>
    <xf numFmtId="173" fontId="5" fillId="33" borderId="0" xfId="60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2" fillId="1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172" fontId="3" fillId="0" borderId="0" xfId="56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173" fontId="3" fillId="0" borderId="0" xfId="60" applyNumberFormat="1" applyFont="1" applyFill="1" applyBorder="1" applyAlignment="1" applyProtection="1">
      <alignment horizontal="center"/>
      <protection/>
    </xf>
    <xf numFmtId="0" fontId="3" fillId="33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4" fontId="52" fillId="33" borderId="10" xfId="0" applyNumberFormat="1" applyFont="1" applyFill="1" applyBorder="1" applyAlignment="1">
      <alignment horizontal="right" vertical="center" wrapText="1"/>
    </xf>
    <xf numFmtId="43" fontId="5" fillId="0" borderId="10" xfId="58" applyNumberFormat="1" applyFont="1" applyFill="1" applyBorder="1" applyAlignment="1" applyProtection="1">
      <alignment horizontal="right" vertical="center"/>
      <protection/>
    </xf>
    <xf numFmtId="43" fontId="5" fillId="0" borderId="11" xfId="58" applyNumberFormat="1" applyFont="1" applyFill="1" applyBorder="1" applyAlignment="1" applyProtection="1">
      <alignment horizontal="right" vertical="center"/>
      <protection/>
    </xf>
    <xf numFmtId="43" fontId="52" fillId="33" borderId="10" xfId="0" applyNumberFormat="1" applyFont="1" applyFill="1" applyBorder="1" applyAlignment="1">
      <alignment horizontal="right" vertical="center"/>
    </xf>
    <xf numFmtId="43" fontId="3" fillId="33" borderId="10" xfId="58" applyNumberFormat="1" applyFont="1" applyFill="1" applyBorder="1" applyAlignment="1" applyProtection="1">
      <alignment horizontal="right" vertical="center"/>
      <protection/>
    </xf>
    <xf numFmtId="43" fontId="3" fillId="33" borderId="11" xfId="58" applyNumberFormat="1" applyFont="1" applyFill="1" applyBorder="1" applyAlignment="1" applyProtection="1">
      <alignment horizontal="right" vertical="center"/>
      <protection/>
    </xf>
    <xf numFmtId="43" fontId="3" fillId="0" borderId="10" xfId="58" applyNumberFormat="1" applyFont="1" applyFill="1" applyBorder="1" applyAlignment="1" applyProtection="1">
      <alignment horizontal="right" vertical="center"/>
      <protection/>
    </xf>
    <xf numFmtId="43" fontId="3" fillId="0" borderId="11" xfId="58" applyNumberFormat="1" applyFont="1" applyFill="1" applyBorder="1" applyAlignment="1" applyProtection="1">
      <alignment horizontal="right" vertical="center"/>
      <protection/>
    </xf>
    <xf numFmtId="43" fontId="3" fillId="0" borderId="0" xfId="58" applyNumberFormat="1" applyFont="1" applyFill="1" applyBorder="1" applyAlignment="1" applyProtection="1">
      <alignment horizontal="right" vertical="center"/>
      <protection/>
    </xf>
    <xf numFmtId="43" fontId="50" fillId="0" borderId="0" xfId="0" applyNumberFormat="1" applyFont="1" applyBorder="1" applyAlignment="1">
      <alignment horizontal="right" vertical="center"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43" fontId="52" fillId="0" borderId="0" xfId="0" applyNumberFormat="1" applyFont="1" applyAlignment="1">
      <alignment horizontal="right" vertical="center"/>
    </xf>
    <xf numFmtId="43" fontId="52" fillId="33" borderId="11" xfId="0" applyNumberFormat="1" applyFont="1" applyFill="1" applyBorder="1" applyAlignment="1">
      <alignment horizontal="right" vertical="center"/>
    </xf>
    <xf numFmtId="43" fontId="5" fillId="0" borderId="11" xfId="0" applyNumberFormat="1" applyFont="1" applyFill="1" applyBorder="1" applyAlignment="1" applyProtection="1">
      <alignment horizontal="right" vertical="center"/>
      <protection/>
    </xf>
    <xf numFmtId="43" fontId="4" fillId="0" borderId="12" xfId="42" applyFont="1" applyFill="1" applyBorder="1" applyAlignment="1" applyProtection="1">
      <alignment horizontal="right" vertical="center"/>
      <protection/>
    </xf>
    <xf numFmtId="43" fontId="4" fillId="33" borderId="12" xfId="42" applyFont="1" applyFill="1" applyBorder="1" applyAlignment="1" applyProtection="1">
      <alignment horizontal="right" vertical="center"/>
      <protection/>
    </xf>
    <xf numFmtId="17" fontId="50" fillId="0" borderId="11" xfId="0" applyNumberFormat="1" applyFont="1" applyFill="1" applyBorder="1" applyAlignment="1" quotePrefix="1">
      <alignment horizontal="center"/>
    </xf>
    <xf numFmtId="0" fontId="51" fillId="13" borderId="13" xfId="0" applyFont="1" applyFill="1" applyBorder="1" applyAlignment="1">
      <alignment horizontal="center"/>
    </xf>
    <xf numFmtId="43" fontId="51" fillId="0" borderId="14" xfId="42" applyFont="1" applyBorder="1" applyAlignment="1">
      <alignment/>
    </xf>
    <xf numFmtId="43" fontId="5" fillId="0" borderId="0" xfId="0" applyNumberFormat="1" applyFont="1" applyFill="1" applyBorder="1" applyAlignment="1" applyProtection="1">
      <alignment horizontal="right" vertical="center"/>
      <protection/>
    </xf>
    <xf numFmtId="0" fontId="52" fillId="16" borderId="0" xfId="0" applyFont="1" applyFill="1" applyAlignment="1">
      <alignment horizontal="center" vertical="center"/>
    </xf>
    <xf numFmtId="43" fontId="51" fillId="0" borderId="0" xfId="42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" fontId="50" fillId="0" borderId="15" xfId="0" applyNumberFormat="1" applyFont="1" applyFill="1" applyBorder="1" applyAlignment="1" quotePrefix="1">
      <alignment horizontal="center"/>
    </xf>
    <xf numFmtId="17" fontId="50" fillId="0" borderId="12" xfId="0" applyNumberFormat="1" applyFont="1" applyFill="1" applyBorder="1" applyAlignment="1" quotePrefix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43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7" fillId="0" borderId="16" xfId="61" applyNumberFormat="1" applyFont="1" applyFill="1" applyBorder="1" applyAlignment="1" applyProtection="1">
      <alignment/>
      <protection/>
    </xf>
    <xf numFmtId="0" fontId="7" fillId="0" borderId="17" xfId="61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7" fillId="0" borderId="18" xfId="61" applyNumberFormat="1" applyFont="1" applyFill="1" applyBorder="1" applyAlignment="1" applyProtection="1">
      <alignment/>
      <protection/>
    </xf>
    <xf numFmtId="0" fontId="7" fillId="0" borderId="19" xfId="61" applyNumberFormat="1" applyFont="1" applyFill="1" applyBorder="1" applyAlignment="1" applyProtection="1">
      <alignment/>
      <protection/>
    </xf>
    <xf numFmtId="172" fontId="7" fillId="0" borderId="20" xfId="61" applyNumberFormat="1" applyFont="1" applyFill="1" applyBorder="1" applyAlignment="1" applyProtection="1">
      <alignment/>
      <protection/>
    </xf>
    <xf numFmtId="0" fontId="7" fillId="0" borderId="21" xfId="61" applyNumberFormat="1" applyFont="1" applyFill="1" applyBorder="1" applyAlignment="1" applyProtection="1">
      <alignment/>
      <protection/>
    </xf>
    <xf numFmtId="0" fontId="3" fillId="0" borderId="21" xfId="61" applyNumberFormat="1" applyFont="1" applyFill="1" applyBorder="1" applyAlignment="1" applyProtection="1">
      <alignment horizontal="center"/>
      <protection/>
    </xf>
    <xf numFmtId="0" fontId="7" fillId="0" borderId="22" xfId="61" applyNumberFormat="1" applyFont="1" applyFill="1" applyBorder="1" applyAlignment="1" applyProtection="1">
      <alignment/>
      <protection/>
    </xf>
    <xf numFmtId="2" fontId="9" fillId="0" borderId="0" xfId="61" applyNumberFormat="1" applyFont="1" applyFill="1" applyBorder="1" applyAlignment="1" applyProtection="1">
      <alignment/>
      <protection/>
    </xf>
    <xf numFmtId="0" fontId="10" fillId="0" borderId="0" xfId="61" applyNumberFormat="1" applyFont="1" applyFill="1" applyBorder="1" applyAlignment="1" applyProtection="1">
      <alignment horizontal="center"/>
      <protection/>
    </xf>
    <xf numFmtId="0" fontId="7" fillId="0" borderId="0" xfId="61" applyNumberFormat="1" applyFont="1" applyFill="1" applyBorder="1" applyAlignment="1" applyProtection="1">
      <alignment horizontal="left"/>
      <protection/>
    </xf>
    <xf numFmtId="0" fontId="10" fillId="0" borderId="0" xfId="61" applyNumberFormat="1" applyFont="1" applyFill="1" applyBorder="1" applyAlignment="1" applyProtection="1">
      <alignment horizontal="right"/>
      <protection/>
    </xf>
    <xf numFmtId="43" fontId="7" fillId="0" borderId="0" xfId="61" applyNumberFormat="1" applyFont="1" applyFill="1" applyBorder="1" applyAlignment="1" applyProtection="1">
      <alignment horizontal="right"/>
      <protection/>
    </xf>
    <xf numFmtId="172" fontId="7" fillId="0" borderId="0" xfId="61" applyNumberFormat="1" applyFont="1" applyFill="1" applyBorder="1" applyAlignment="1" applyProtection="1">
      <alignment/>
      <protection/>
    </xf>
    <xf numFmtId="43" fontId="7" fillId="0" borderId="0" xfId="61" applyNumberFormat="1" applyFont="1" applyFill="1" applyBorder="1" applyAlignment="1" applyProtection="1">
      <alignment/>
      <protection/>
    </xf>
    <xf numFmtId="43" fontId="10" fillId="0" borderId="0" xfId="61" applyNumberFormat="1" applyFont="1" applyFill="1" applyBorder="1" applyAlignment="1" applyProtection="1">
      <alignment/>
      <protection/>
    </xf>
    <xf numFmtId="0" fontId="10" fillId="0" borderId="0" xfId="61" applyNumberFormat="1" applyFont="1" applyFill="1" applyBorder="1" applyAlignment="1" applyProtection="1">
      <alignment/>
      <protection/>
    </xf>
    <xf numFmtId="172" fontId="10" fillId="0" borderId="0" xfId="61" applyNumberFormat="1" applyFont="1" applyFill="1" applyBorder="1" applyAlignment="1" applyProtection="1">
      <alignment/>
      <protection/>
    </xf>
    <xf numFmtId="173" fontId="7" fillId="0" borderId="0" xfId="61" applyNumberFormat="1" applyFont="1" applyFill="1" applyBorder="1" applyAlignment="1" applyProtection="1">
      <alignment horizontal="center"/>
      <protection/>
    </xf>
    <xf numFmtId="0" fontId="7" fillId="0" borderId="0" xfId="61" applyNumberFormat="1" applyFont="1" applyFill="1" applyBorder="1" applyAlignment="1" applyProtection="1">
      <alignment horizontal="right"/>
      <protection/>
    </xf>
    <xf numFmtId="175" fontId="7" fillId="0" borderId="0" xfId="61" applyNumberFormat="1" applyFont="1" applyFill="1" applyBorder="1" applyAlignment="1" applyProtection="1">
      <alignment/>
      <protection/>
    </xf>
    <xf numFmtId="0" fontId="11" fillId="0" borderId="0" xfId="61" applyNumberFormat="1" applyFont="1" applyFill="1" applyBorder="1" applyAlignment="1" applyProtection="1">
      <alignment/>
      <protection/>
    </xf>
    <xf numFmtId="176" fontId="10" fillId="0" borderId="23" xfId="61" applyNumberFormat="1" applyFont="1" applyFill="1" applyBorder="1" applyAlignment="1" applyProtection="1">
      <alignment/>
      <protection/>
    </xf>
    <xf numFmtId="0" fontId="12" fillId="0" borderId="0" xfId="61" applyNumberFormat="1" applyFont="1" applyFill="1" applyBorder="1" applyAlignment="1" applyProtection="1">
      <alignment/>
      <protection/>
    </xf>
    <xf numFmtId="177" fontId="10" fillId="0" borderId="0" xfId="61" applyNumberFormat="1" applyFont="1" applyFill="1" applyBorder="1" applyAlignment="1" applyProtection="1">
      <alignment/>
      <protection/>
    </xf>
    <xf numFmtId="0" fontId="13" fillId="0" borderId="0" xfId="61" applyNumberFormat="1" applyFont="1" applyFill="1" applyBorder="1" applyAlignment="1" applyProtection="1">
      <alignment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73" fontId="11" fillId="0" borderId="0" xfId="61" applyNumberFormat="1" applyFont="1" applyFill="1" applyBorder="1" applyAlignment="1" applyProtection="1">
      <alignment horizontal="center" vertical="center" wrapText="1"/>
      <protection/>
    </xf>
    <xf numFmtId="177" fontId="11" fillId="0" borderId="0" xfId="61" applyNumberFormat="1" applyFont="1" applyFill="1" applyBorder="1" applyAlignment="1" applyProtection="1">
      <alignment horizontal="center" vertical="center" wrapText="1"/>
      <protection/>
    </xf>
    <xf numFmtId="173" fontId="7" fillId="0" borderId="0" xfId="61" applyNumberFormat="1" applyFont="1" applyFill="1" applyBorder="1" applyAlignment="1" applyProtection="1">
      <alignment horizontal="center" vertical="center"/>
      <protection/>
    </xf>
    <xf numFmtId="43" fontId="7" fillId="0" borderId="0" xfId="61" applyNumberFormat="1" applyFont="1" applyFill="1" applyBorder="1" applyAlignment="1" applyProtection="1">
      <alignment horizontal="center"/>
      <protection/>
    </xf>
    <xf numFmtId="178" fontId="7" fillId="0" borderId="0" xfId="61" applyNumberFormat="1" applyFont="1" applyFill="1" applyBorder="1" applyAlignment="1" applyProtection="1">
      <alignment horizontal="center"/>
      <protection/>
    </xf>
    <xf numFmtId="179" fontId="10" fillId="0" borderId="0" xfId="61" applyNumberFormat="1" applyFont="1" applyFill="1" applyBorder="1" applyAlignment="1" applyProtection="1">
      <alignment horizontal="right"/>
      <protection/>
    </xf>
    <xf numFmtId="0" fontId="14" fillId="0" borderId="0" xfId="61" applyNumberFormat="1" applyFont="1" applyFill="1" applyBorder="1" applyAlignment="1" applyProtection="1">
      <alignment/>
      <protection/>
    </xf>
    <xf numFmtId="0" fontId="14" fillId="0" borderId="0" xfId="61" applyNumberFormat="1" applyFont="1" applyFill="1" applyBorder="1" applyAlignment="1" applyProtection="1">
      <alignment horizontal="left"/>
      <protection/>
    </xf>
    <xf numFmtId="0" fontId="7" fillId="0" borderId="24" xfId="61" applyNumberFormat="1" applyFont="1" applyFill="1" applyBorder="1" applyAlignment="1" applyProtection="1">
      <alignment/>
      <protection/>
    </xf>
    <xf numFmtId="43" fontId="10" fillId="34" borderId="0" xfId="61" applyNumberFormat="1" applyFont="1" applyFill="1" applyBorder="1" applyAlignment="1" applyProtection="1">
      <alignment horizontal="right"/>
      <protection/>
    </xf>
    <xf numFmtId="0" fontId="10" fillId="35" borderId="0" xfId="61" applyNumberFormat="1" applyFont="1" applyFill="1" applyBorder="1" applyAlignment="1" applyProtection="1">
      <alignment/>
      <protection/>
    </xf>
    <xf numFmtId="172" fontId="7" fillId="35" borderId="0" xfId="61" applyNumberFormat="1" applyFont="1" applyFill="1" applyBorder="1" applyAlignment="1" applyProtection="1">
      <alignment/>
      <protection/>
    </xf>
    <xf numFmtId="0" fontId="7" fillId="35" borderId="0" xfId="61" applyNumberFormat="1" applyFont="1" applyFill="1" applyBorder="1" applyAlignment="1" applyProtection="1">
      <alignment/>
      <protection/>
    </xf>
    <xf numFmtId="0" fontId="10" fillId="35" borderId="0" xfId="61" applyNumberFormat="1" applyFont="1" applyFill="1" applyBorder="1" applyAlignment="1" applyProtection="1">
      <alignment horizontal="right"/>
      <protection/>
    </xf>
    <xf numFmtId="43" fontId="10" fillId="35" borderId="23" xfId="61" applyNumberFormat="1" applyFont="1" applyFill="1" applyBorder="1" applyAlignment="1" applyProtection="1">
      <alignment/>
      <protection/>
    </xf>
    <xf numFmtId="0" fontId="7" fillId="35" borderId="0" xfId="61" applyNumberFormat="1" applyFont="1" applyFill="1" applyBorder="1" applyAlignment="1" applyProtection="1">
      <alignment horizontal="left"/>
      <protection/>
    </xf>
    <xf numFmtId="173" fontId="7" fillId="35" borderId="0" xfId="61" applyNumberFormat="1" applyFont="1" applyFill="1" applyBorder="1" applyAlignment="1" applyProtection="1">
      <alignment horizontal="center"/>
      <protection/>
    </xf>
    <xf numFmtId="0" fontId="7" fillId="36" borderId="0" xfId="61" applyNumberFormat="1" applyFont="1" applyFill="1" applyBorder="1" applyAlignment="1" applyProtection="1">
      <alignment horizontal="center"/>
      <protection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43" fontId="5" fillId="0" borderId="0" xfId="58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 horizontal="left"/>
    </xf>
    <xf numFmtId="0" fontId="15" fillId="33" borderId="0" xfId="0" applyFont="1" applyFill="1" applyAlignment="1">
      <alignment horizontal="center"/>
    </xf>
    <xf numFmtId="0" fontId="4" fillId="0" borderId="23" xfId="61" applyNumberFormat="1" applyFont="1" applyFill="1" applyBorder="1" applyAlignment="1" applyProtection="1">
      <alignment horizontal="center"/>
      <protection/>
    </xf>
    <xf numFmtId="0" fontId="3" fillId="0" borderId="0" xfId="61" applyNumberFormat="1" applyFont="1" applyFill="1" applyBorder="1" applyAlignment="1" applyProtection="1">
      <alignment horizontal="center"/>
      <protection/>
    </xf>
    <xf numFmtId="0" fontId="8" fillId="0" borderId="18" xfId="61" applyNumberFormat="1" applyFont="1" applyFill="1" applyBorder="1" applyAlignment="1" applyProtection="1">
      <alignment horizontal="center" vertical="center"/>
      <protection/>
    </xf>
    <xf numFmtId="0" fontId="8" fillId="0" borderId="0" xfId="61" applyNumberFormat="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10" fillId="0" borderId="0" xfId="61" applyNumberFormat="1" applyFont="1" applyFill="1" applyBorder="1" applyAlignment="1" applyProtection="1">
      <alignment horizontal="center"/>
      <protection/>
    </xf>
    <xf numFmtId="0" fontId="7" fillId="36" borderId="0" xfId="61" applyNumberFormat="1" applyFont="1" applyFill="1" applyBorder="1" applyAlignment="1" applyProtection="1">
      <alignment horizont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 horizontal="right" indent="2"/>
      <protection/>
    </xf>
    <xf numFmtId="0" fontId="14" fillId="0" borderId="0" xfId="61" applyNumberFormat="1" applyFont="1" applyFill="1" applyBorder="1" applyAlignment="1" applyProtection="1">
      <alignment horizontal="left"/>
      <protection/>
    </xf>
    <xf numFmtId="0" fontId="11" fillId="0" borderId="0" xfId="61" applyNumberFormat="1" applyFont="1" applyFill="1" applyBorder="1" applyAlignment="1" applyProtection="1">
      <alignment horizontal="left"/>
      <protection/>
    </xf>
    <xf numFmtId="43" fontId="0" fillId="0" borderId="0" xfId="0" applyNumberFormat="1" applyFill="1" applyAlignment="1">
      <alignment/>
    </xf>
    <xf numFmtId="43" fontId="0" fillId="0" borderId="0" xfId="0" applyNumberForma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7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theme="5"/>
        </patternFill>
      </fill>
    </dxf>
    <dxf>
      <font>
        <strike/>
      </font>
    </dxf>
    <dxf>
      <fill>
        <patternFill>
          <bgColor theme="5"/>
        </patternFill>
      </fill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5"/>
        </patternFill>
      </fill>
    </dxf>
    <dxf>
      <font>
        <strike/>
      </font>
    </dxf>
    <dxf>
      <fill>
        <patternFill>
          <bgColor theme="5"/>
        </patternFill>
      </fill>
    </dxf>
    <dxf>
      <font>
        <strike/>
      </font>
      <border/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ARCA%20SOUTH\VIREO\VIREO%20T3%208TH%20FLR%20BULK%20COMPUTATION%20FOR%20FOREIGN%20BUYERS%20-%20INDICATIVE%20PRICE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EO T3 8TH FLOOR"/>
      <sheetName val="801"/>
      <sheetName val="802"/>
      <sheetName val="803"/>
      <sheetName val="804"/>
      <sheetName val="805"/>
      <sheetName val="806"/>
      <sheetName val="807"/>
      <sheetName val="808"/>
      <sheetName val="809"/>
      <sheetName val="810"/>
      <sheetName val="811"/>
      <sheetName val="812"/>
      <sheetName val="814"/>
      <sheetName val="815"/>
      <sheetName val="816"/>
      <sheetName val="817"/>
      <sheetName val="818"/>
      <sheetName val="819"/>
      <sheetName val="820"/>
      <sheetName val="821"/>
      <sheetName val="822"/>
      <sheetName val="823"/>
      <sheetName val="824"/>
      <sheetName val="825"/>
      <sheetName val="826"/>
      <sheetName val="827"/>
      <sheetName val="828"/>
      <sheetName val="829"/>
      <sheetName val="830"/>
      <sheetName val="831"/>
      <sheetName val="832"/>
      <sheetName val="833"/>
      <sheetName val="834"/>
      <sheetName val="835"/>
      <sheetName val="836"/>
      <sheetName val="837"/>
      <sheetName val="838"/>
      <sheetName val="839"/>
    </sheetNames>
    <definedNames>
      <definedName name="FloorArea" sheetId="16" refersTo="=817!$D$7"/>
      <definedName name="Model" sheetId="5" refersTo="=805!$F$7"/>
      <definedName name="Model" sheetId="6" refersTo="=806!$F$7"/>
      <definedName name="Model" sheetId="16" refersTo="=817!$F$7"/>
      <definedName name="Model" sheetId="17" refersTo="=818!$F$7"/>
      <definedName name="Model" sheetId="18" refersTo="=819!$F$7"/>
      <definedName name="Model" sheetId="21" refersTo="=822!$F$7"/>
      <definedName name="Model" sheetId="22" refersTo="=823!$F$7"/>
      <definedName name="Model" sheetId="23" refersTo="=824!$F$7"/>
      <definedName name="Model" sheetId="24" refersTo="=825!$F$7"/>
      <definedName name="Model" sheetId="26" refersTo="=827!$F$7"/>
      <definedName name="Model" sheetId="27" refersTo="=828!$F$7"/>
    </definedNames>
    <sheetDataSet>
      <sheetData sheetId="0">
        <row r="7">
          <cell r="D7">
            <v>271928.5714285714</v>
          </cell>
          <cell r="F7">
            <v>272651.78571428574</v>
          </cell>
        </row>
      </sheetData>
      <sheetData sheetId="1">
        <row r="7">
          <cell r="D7">
            <v>37.6</v>
          </cell>
          <cell r="F7" t="str">
            <v>1 BR W/ BALCONY</v>
          </cell>
        </row>
      </sheetData>
      <sheetData sheetId="2">
        <row r="7">
          <cell r="D7">
            <v>21.9</v>
          </cell>
          <cell r="F7" t="str">
            <v>STUDIO</v>
          </cell>
        </row>
      </sheetData>
      <sheetData sheetId="3">
        <row r="7">
          <cell r="D7">
            <v>37.7</v>
          </cell>
          <cell r="F7" t="str">
            <v>1 BR W/ BALCONY</v>
          </cell>
        </row>
      </sheetData>
      <sheetData sheetId="4">
        <row r="7">
          <cell r="D7">
            <v>37.7</v>
          </cell>
          <cell r="F7" t="str">
            <v>1 BR W/ BALCONY</v>
          </cell>
        </row>
      </sheetData>
      <sheetData sheetId="5">
        <row r="7">
          <cell r="D7">
            <v>23.4</v>
          </cell>
          <cell r="F7" t="str">
            <v>STUDIO</v>
          </cell>
        </row>
      </sheetData>
      <sheetData sheetId="6">
        <row r="7">
          <cell r="D7">
            <v>23.4</v>
          </cell>
          <cell r="F7" t="str">
            <v>STUDIO</v>
          </cell>
        </row>
      </sheetData>
      <sheetData sheetId="7">
        <row r="7">
          <cell r="D7">
            <v>23.4</v>
          </cell>
          <cell r="F7" t="str">
            <v>STUDIO</v>
          </cell>
        </row>
      </sheetData>
      <sheetData sheetId="8">
        <row r="7">
          <cell r="D7">
            <v>23.4</v>
          </cell>
          <cell r="F7" t="str">
            <v>STUDIO</v>
          </cell>
        </row>
      </sheetData>
      <sheetData sheetId="9">
        <row r="7">
          <cell r="D7">
            <v>25.6</v>
          </cell>
          <cell r="F7" t="str">
            <v>STUDIO</v>
          </cell>
        </row>
      </sheetData>
      <sheetData sheetId="10">
        <row r="7">
          <cell r="D7">
            <v>24.1</v>
          </cell>
          <cell r="F7" t="str">
            <v>STUDIO</v>
          </cell>
        </row>
      </sheetData>
      <sheetData sheetId="11">
        <row r="7">
          <cell r="D7">
            <v>57.1</v>
          </cell>
          <cell r="F7" t="str">
            <v>2 BR W/ BALCONY</v>
          </cell>
        </row>
      </sheetData>
      <sheetData sheetId="12">
        <row r="7">
          <cell r="D7">
            <v>57.1</v>
          </cell>
          <cell r="F7" t="str">
            <v>2 BR W/ BALCONY</v>
          </cell>
        </row>
      </sheetData>
      <sheetData sheetId="13">
        <row r="7">
          <cell r="D7">
            <v>25</v>
          </cell>
          <cell r="F7" t="str">
            <v>STUDIO</v>
          </cell>
        </row>
      </sheetData>
      <sheetData sheetId="14">
        <row r="7">
          <cell r="D7">
            <v>23.4</v>
          </cell>
          <cell r="F7" t="str">
            <v>STUDIO</v>
          </cell>
        </row>
      </sheetData>
      <sheetData sheetId="15">
        <row r="7">
          <cell r="D7">
            <v>23.4</v>
          </cell>
          <cell r="F7" t="str">
            <v>STUDIO</v>
          </cell>
        </row>
      </sheetData>
      <sheetData sheetId="16">
        <row r="7">
          <cell r="D7">
            <v>23.4</v>
          </cell>
          <cell r="F7" t="str">
            <v>STUDIO</v>
          </cell>
        </row>
      </sheetData>
      <sheetData sheetId="17">
        <row r="7">
          <cell r="D7">
            <v>23.4</v>
          </cell>
          <cell r="F7" t="str">
            <v>STUDIO</v>
          </cell>
        </row>
      </sheetData>
      <sheetData sheetId="18">
        <row r="7">
          <cell r="D7">
            <v>23.4</v>
          </cell>
          <cell r="F7" t="str">
            <v>STUDIO</v>
          </cell>
        </row>
      </sheetData>
      <sheetData sheetId="19">
        <row r="7">
          <cell r="D7">
            <v>22.7</v>
          </cell>
          <cell r="F7" t="str">
            <v>STUDIO</v>
          </cell>
        </row>
      </sheetData>
      <sheetData sheetId="20">
        <row r="7">
          <cell r="D7">
            <v>47.2</v>
          </cell>
          <cell r="F7" t="str">
            <v>1 BR W/ BALCONY</v>
          </cell>
        </row>
      </sheetData>
      <sheetData sheetId="21">
        <row r="7">
          <cell r="D7">
            <v>23.4</v>
          </cell>
          <cell r="F7" t="str">
            <v>STUDIO</v>
          </cell>
        </row>
      </sheetData>
      <sheetData sheetId="22">
        <row r="7">
          <cell r="D7">
            <v>23.4</v>
          </cell>
          <cell r="F7" t="str">
            <v>STUDIO</v>
          </cell>
        </row>
      </sheetData>
      <sheetData sheetId="23">
        <row r="7">
          <cell r="D7">
            <v>23.4</v>
          </cell>
          <cell r="F7" t="str">
            <v>STUDIO</v>
          </cell>
        </row>
      </sheetData>
      <sheetData sheetId="24">
        <row r="7">
          <cell r="D7">
            <v>23.4</v>
          </cell>
          <cell r="F7" t="str">
            <v>STUDIO</v>
          </cell>
        </row>
      </sheetData>
      <sheetData sheetId="25">
        <row r="7">
          <cell r="D7">
            <v>23.4</v>
          </cell>
          <cell r="F7" t="str">
            <v>STUDIO</v>
          </cell>
        </row>
      </sheetData>
      <sheetData sheetId="26">
        <row r="7">
          <cell r="D7">
            <v>23.4</v>
          </cell>
          <cell r="F7" t="str">
            <v>STUDIO</v>
          </cell>
        </row>
      </sheetData>
      <sheetData sheetId="27">
        <row r="7">
          <cell r="D7">
            <v>25.9</v>
          </cell>
          <cell r="F7" t="str">
            <v>STUDIO</v>
          </cell>
        </row>
      </sheetData>
      <sheetData sheetId="28">
        <row r="7">
          <cell r="D7">
            <v>31</v>
          </cell>
          <cell r="F7" t="str">
            <v>STUDIO</v>
          </cell>
        </row>
      </sheetData>
      <sheetData sheetId="29">
        <row r="7">
          <cell r="D7">
            <v>31</v>
          </cell>
          <cell r="F7" t="str">
            <v>STUDIO</v>
          </cell>
        </row>
      </sheetData>
      <sheetData sheetId="30">
        <row r="7">
          <cell r="D7">
            <v>24.9</v>
          </cell>
          <cell r="F7" t="str">
            <v>STUDIO</v>
          </cell>
        </row>
      </sheetData>
      <sheetData sheetId="31">
        <row r="7">
          <cell r="D7">
            <v>25.6</v>
          </cell>
          <cell r="F7" t="str">
            <v>STUDIO</v>
          </cell>
        </row>
      </sheetData>
      <sheetData sheetId="32">
        <row r="7">
          <cell r="D7">
            <v>23.4</v>
          </cell>
          <cell r="F7" t="str">
            <v>STUDIO</v>
          </cell>
        </row>
      </sheetData>
      <sheetData sheetId="33">
        <row r="7">
          <cell r="D7">
            <v>23.4</v>
          </cell>
          <cell r="F7" t="str">
            <v>STUDIO</v>
          </cell>
        </row>
      </sheetData>
      <sheetData sheetId="34">
        <row r="7">
          <cell r="D7">
            <v>23.4</v>
          </cell>
          <cell r="F7" t="str">
            <v>STUDIO</v>
          </cell>
        </row>
      </sheetData>
      <sheetData sheetId="35">
        <row r="7">
          <cell r="D7">
            <v>23.4</v>
          </cell>
          <cell r="F7" t="str">
            <v>STUDIO</v>
          </cell>
        </row>
      </sheetData>
      <sheetData sheetId="36">
        <row r="7">
          <cell r="D7">
            <v>23.4</v>
          </cell>
          <cell r="F7" t="str">
            <v>STUDIO</v>
          </cell>
        </row>
      </sheetData>
      <sheetData sheetId="37">
        <row r="7">
          <cell r="D7">
            <v>23.4</v>
          </cell>
          <cell r="F7" t="str">
            <v>STUDIO</v>
          </cell>
        </row>
      </sheetData>
      <sheetData sheetId="38">
        <row r="7">
          <cell r="D7">
            <v>25.3</v>
          </cell>
          <cell r="F7" t="str">
            <v>STUDIO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V112"/>
  <sheetViews>
    <sheetView tabSelected="1" view="pageBreakPreview" zoomScale="70" zoomScaleNormal="90" zoomScaleSheetLayoutView="70" zoomScalePageLayoutView="0" workbookViewId="0" topLeftCell="A1">
      <pane xSplit="3" topLeftCell="D1" activePane="topRight" state="frozen"/>
      <selection pane="topLeft" activeCell="A1" sqref="A1"/>
      <selection pane="topRight" activeCell="AN22" sqref="AN22"/>
    </sheetView>
  </sheetViews>
  <sheetFormatPr defaultColWidth="9.140625" defaultRowHeight="15" customHeight="1"/>
  <cols>
    <col min="1" max="1" width="6.140625" style="6" customWidth="1"/>
    <col min="2" max="2" width="36.00390625" style="6" customWidth="1"/>
    <col min="3" max="3" width="13.57421875" style="6" customWidth="1"/>
    <col min="4" max="4" width="23.421875" style="6" customWidth="1"/>
    <col min="5" max="5" width="21.421875" style="6" customWidth="1"/>
    <col min="6" max="6" width="24.28125" style="6" customWidth="1"/>
    <col min="7" max="7" width="23.8515625" style="6" customWidth="1"/>
    <col min="8" max="13" width="21.421875" style="6" customWidth="1"/>
    <col min="14" max="14" width="24.421875" style="6" customWidth="1"/>
    <col min="15" max="15" width="25.140625" style="6" customWidth="1"/>
    <col min="16" max="22" width="21.421875" style="6" customWidth="1"/>
    <col min="23" max="23" width="25.57421875" style="6" customWidth="1"/>
    <col min="24" max="33" width="21.421875" style="6" customWidth="1"/>
    <col min="34" max="34" width="29.28125" style="8" customWidth="1"/>
    <col min="35" max="35" width="43.28125" style="1" hidden="1" customWidth="1"/>
    <col min="36" max="16384" width="9.140625" style="1" customWidth="1"/>
  </cols>
  <sheetData>
    <row r="1" spans="1:34" s="57" customFormat="1" ht="20.25" customHeight="1" thickBot="1">
      <c r="A1" s="115" t="s">
        <v>80</v>
      </c>
      <c r="B1" s="115"/>
      <c r="C1" s="115"/>
      <c r="D1" s="55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4" s="2" customFormat="1" ht="17.25" customHeight="1">
      <c r="A2" s="60" t="s">
        <v>81</v>
      </c>
      <c r="B2" s="61"/>
      <c r="C2" s="62" t="s">
        <v>77</v>
      </c>
      <c r="D2" s="28" t="s">
        <v>83</v>
      </c>
      <c r="E2" s="28" t="s">
        <v>138</v>
      </c>
      <c r="F2" s="28" t="s">
        <v>138</v>
      </c>
      <c r="G2" s="28" t="s">
        <v>83</v>
      </c>
      <c r="H2" s="28" t="str">
        <f>[1]!Model</f>
        <v>STUDIO</v>
      </c>
      <c r="I2" s="28" t="str">
        <f>[1]!Model</f>
        <v>STUDIO</v>
      </c>
      <c r="J2" s="28" t="s">
        <v>138</v>
      </c>
      <c r="K2" s="28" t="s">
        <v>139</v>
      </c>
      <c r="L2" s="28" t="s">
        <v>139</v>
      </c>
      <c r="M2" s="28" t="s">
        <v>83</v>
      </c>
      <c r="N2" s="28" t="s">
        <v>83</v>
      </c>
      <c r="O2" s="28" t="s">
        <v>83</v>
      </c>
      <c r="P2" s="28" t="s">
        <v>83</v>
      </c>
      <c r="Q2" s="28" t="s">
        <v>138</v>
      </c>
      <c r="R2" s="28" t="s">
        <v>138</v>
      </c>
      <c r="S2" s="28" t="str">
        <f>[1]!Model</f>
        <v>STUDIO</v>
      </c>
      <c r="T2" s="28" t="str">
        <f>[1]!Model</f>
        <v>STUDIO</v>
      </c>
      <c r="U2" s="28" t="str">
        <f>[1]!Model</f>
        <v>STUDIO</v>
      </c>
      <c r="V2" s="28" t="s">
        <v>138</v>
      </c>
      <c r="W2" s="28" t="s">
        <v>138</v>
      </c>
      <c r="X2" s="28" t="str">
        <f>[1]!Model</f>
        <v>STUDIO</v>
      </c>
      <c r="Y2" s="28" t="str">
        <f>[1]!Model</f>
        <v>STUDIO</v>
      </c>
      <c r="Z2" s="28" t="str">
        <f>[1]!Model</f>
        <v>STUDIO</v>
      </c>
      <c r="AA2" s="28" t="str">
        <f>[1]!Model</f>
        <v>STUDIO</v>
      </c>
      <c r="AB2" s="28" t="s">
        <v>83</v>
      </c>
      <c r="AC2" s="28" t="str">
        <f>[1]!Model</f>
        <v>STUDIO</v>
      </c>
      <c r="AD2" s="28" t="str">
        <f>[1]!Model</f>
        <v>STUDIO</v>
      </c>
      <c r="AE2" s="28" t="s">
        <v>138</v>
      </c>
      <c r="AF2" s="28" t="s">
        <v>138</v>
      </c>
      <c r="AG2" s="28" t="s">
        <v>83</v>
      </c>
      <c r="AH2" s="52" t="s">
        <v>15</v>
      </c>
    </row>
    <row r="3" spans="1:35" s="51" customFormat="1" ht="15" customHeight="1">
      <c r="A3" s="116" t="s">
        <v>140</v>
      </c>
      <c r="B3" s="116"/>
      <c r="C3" s="62" t="s">
        <v>78</v>
      </c>
      <c r="D3" s="29">
        <v>1501</v>
      </c>
      <c r="E3" s="29">
        <v>1502</v>
      </c>
      <c r="F3" s="29">
        <v>1503</v>
      </c>
      <c r="G3" s="29">
        <v>1504</v>
      </c>
      <c r="H3" s="29">
        <v>1505</v>
      </c>
      <c r="I3" s="29">
        <v>1506</v>
      </c>
      <c r="J3" s="29">
        <v>1507</v>
      </c>
      <c r="K3" s="29">
        <v>1508</v>
      </c>
      <c r="L3" s="29">
        <v>1509</v>
      </c>
      <c r="M3" s="29">
        <v>1510</v>
      </c>
      <c r="N3" s="29">
        <v>1511</v>
      </c>
      <c r="O3" s="29">
        <v>1512</v>
      </c>
      <c r="P3" s="29">
        <v>1514</v>
      </c>
      <c r="Q3" s="29">
        <v>1515</v>
      </c>
      <c r="R3" s="29">
        <v>1516</v>
      </c>
      <c r="S3" s="29">
        <v>1517</v>
      </c>
      <c r="T3" s="29">
        <v>1518</v>
      </c>
      <c r="U3" s="29">
        <v>1519</v>
      </c>
      <c r="V3" s="29">
        <v>1520</v>
      </c>
      <c r="W3" s="29">
        <v>1521</v>
      </c>
      <c r="X3" s="29">
        <v>1522</v>
      </c>
      <c r="Y3" s="29">
        <v>1523</v>
      </c>
      <c r="Z3" s="29">
        <v>1524</v>
      </c>
      <c r="AA3" s="29">
        <v>1525</v>
      </c>
      <c r="AB3" s="29">
        <v>1529</v>
      </c>
      <c r="AC3" s="29">
        <v>1530</v>
      </c>
      <c r="AD3" s="29">
        <v>1531</v>
      </c>
      <c r="AE3" s="29">
        <v>1532</v>
      </c>
      <c r="AF3" s="29">
        <v>1533</v>
      </c>
      <c r="AG3" s="29">
        <v>1534</v>
      </c>
      <c r="AH3" s="59"/>
      <c r="AI3" s="58"/>
    </row>
    <row r="4" spans="3:34" ht="15" customHeight="1">
      <c r="C4" s="63" t="s">
        <v>79</v>
      </c>
      <c r="D4" s="29">
        <v>22.6</v>
      </c>
      <c r="E4" s="29">
        <v>23.3</v>
      </c>
      <c r="F4" s="29">
        <v>23.3</v>
      </c>
      <c r="G4" s="29">
        <v>23.3</v>
      </c>
      <c r="H4" s="29">
        <v>23.3</v>
      </c>
      <c r="I4" s="29">
        <v>23.3</v>
      </c>
      <c r="J4" s="29">
        <v>23.3</v>
      </c>
      <c r="K4" s="29">
        <v>38.2</v>
      </c>
      <c r="L4" s="29">
        <v>38.2</v>
      </c>
      <c r="M4" s="29">
        <v>22.4</v>
      </c>
      <c r="N4" s="29">
        <v>23</v>
      </c>
      <c r="O4" s="29">
        <v>23.3</v>
      </c>
      <c r="P4" s="29">
        <v>23.3</v>
      </c>
      <c r="Q4" s="29">
        <v>23.3</v>
      </c>
      <c r="R4" s="29">
        <v>23.3</v>
      </c>
      <c r="S4" s="29">
        <f>[1]!FloorArea</f>
        <v>23.4</v>
      </c>
      <c r="T4" s="29">
        <v>23.3</v>
      </c>
      <c r="U4" s="29">
        <v>23.3</v>
      </c>
      <c r="V4" s="29">
        <v>23.3</v>
      </c>
      <c r="W4" s="29">
        <v>23.3</v>
      </c>
      <c r="X4" s="29">
        <v>23.3</v>
      </c>
      <c r="Y4" s="29">
        <v>23.3</v>
      </c>
      <c r="Z4" s="29">
        <v>23</v>
      </c>
      <c r="AA4" s="29">
        <v>22.4</v>
      </c>
      <c r="AB4" s="29">
        <v>23.3</v>
      </c>
      <c r="AC4" s="29">
        <v>23.4</v>
      </c>
      <c r="AD4" s="29">
        <v>23.4</v>
      </c>
      <c r="AE4" s="29">
        <v>23.3</v>
      </c>
      <c r="AF4" s="29">
        <v>23.4</v>
      </c>
      <c r="AG4" s="29">
        <v>22.6</v>
      </c>
      <c r="AH4" s="53"/>
    </row>
    <row r="5" spans="1:48" ht="15" customHeight="1">
      <c r="A5" s="11" t="s">
        <v>0</v>
      </c>
      <c r="B5" s="11"/>
      <c r="C5" s="11"/>
      <c r="D5" s="35">
        <v>4564000</v>
      </c>
      <c r="E5" s="35">
        <v>4751040</v>
      </c>
      <c r="F5" s="35">
        <v>4751040</v>
      </c>
      <c r="G5" s="35">
        <v>4706240</v>
      </c>
      <c r="H5" s="35">
        <v>4706240</v>
      </c>
      <c r="I5" s="35">
        <v>4706240</v>
      </c>
      <c r="J5" s="35">
        <v>4751040</v>
      </c>
      <c r="K5" s="35">
        <v>7480480</v>
      </c>
      <c r="L5" s="35">
        <v>7375200</v>
      </c>
      <c r="M5" s="35">
        <v>4458720</v>
      </c>
      <c r="N5" s="35">
        <v>4577440</v>
      </c>
      <c r="O5" s="35">
        <v>4637920</v>
      </c>
      <c r="P5" s="35">
        <v>4637920</v>
      </c>
      <c r="Q5" s="35">
        <v>4682720</v>
      </c>
      <c r="R5" s="35">
        <v>4682720</v>
      </c>
      <c r="S5" s="35">
        <v>4637920</v>
      </c>
      <c r="T5" s="35">
        <v>4637920</v>
      </c>
      <c r="U5" s="35">
        <v>4637920</v>
      </c>
      <c r="V5" s="35">
        <v>4682720</v>
      </c>
      <c r="W5" s="35">
        <v>4682720</v>
      </c>
      <c r="X5" s="35">
        <v>4637920</v>
      </c>
      <c r="Y5" s="35">
        <v>4637920</v>
      </c>
      <c r="Z5" s="35">
        <v>4577440</v>
      </c>
      <c r="AA5" s="35">
        <v>4458720</v>
      </c>
      <c r="AB5" s="35">
        <v>4706240</v>
      </c>
      <c r="AC5" s="35">
        <v>4726400</v>
      </c>
      <c r="AD5" s="35">
        <v>4726400</v>
      </c>
      <c r="AE5" s="35">
        <v>4751040</v>
      </c>
      <c r="AF5" s="35">
        <v>4771200</v>
      </c>
      <c r="AG5" s="35">
        <v>4564000</v>
      </c>
      <c r="AH5" s="50">
        <f>SUM(D5:AG5)</f>
        <v>145305440</v>
      </c>
      <c r="AI5" s="112">
        <f>AH5/1.12</f>
        <v>129736999.99999999</v>
      </c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35" ht="15" customHeight="1">
      <c r="A6" s="12" t="s">
        <v>1</v>
      </c>
      <c r="B6" s="12" t="s">
        <v>2</v>
      </c>
      <c r="C6" s="12"/>
      <c r="D6" s="36">
        <f>(D5/1.12)*12%</f>
        <v>488999.99999999994</v>
      </c>
      <c r="E6" s="36">
        <f aca="true" t="shared" si="0" ref="E6:X6">(E5/1.12)*12%</f>
        <v>509040</v>
      </c>
      <c r="F6" s="36">
        <f t="shared" si="0"/>
        <v>509040</v>
      </c>
      <c r="G6" s="36">
        <f t="shared" si="0"/>
        <v>504240</v>
      </c>
      <c r="H6" s="36">
        <f t="shared" si="0"/>
        <v>504240</v>
      </c>
      <c r="I6" s="36">
        <f t="shared" si="0"/>
        <v>504240</v>
      </c>
      <c r="J6" s="36">
        <f t="shared" si="0"/>
        <v>509040</v>
      </c>
      <c r="K6" s="36">
        <f t="shared" si="0"/>
        <v>801479.9999999999</v>
      </c>
      <c r="L6" s="36">
        <f t="shared" si="0"/>
        <v>790199.9999999999</v>
      </c>
      <c r="M6" s="36">
        <f t="shared" si="0"/>
        <v>477719.99999999994</v>
      </c>
      <c r="N6" s="36">
        <f t="shared" si="0"/>
        <v>490439.99999999994</v>
      </c>
      <c r="O6" s="36">
        <f t="shared" si="0"/>
        <v>496919.99999999994</v>
      </c>
      <c r="P6" s="36">
        <f t="shared" si="0"/>
        <v>496919.99999999994</v>
      </c>
      <c r="Q6" s="36">
        <f t="shared" si="0"/>
        <v>501719.99999999994</v>
      </c>
      <c r="R6" s="36">
        <f t="shared" si="0"/>
        <v>501719.99999999994</v>
      </c>
      <c r="S6" s="36">
        <f t="shared" si="0"/>
        <v>496919.99999999994</v>
      </c>
      <c r="T6" s="36">
        <f t="shared" si="0"/>
        <v>496919.99999999994</v>
      </c>
      <c r="U6" s="36">
        <f t="shared" si="0"/>
        <v>496919.99999999994</v>
      </c>
      <c r="V6" s="36">
        <f t="shared" si="0"/>
        <v>501719.99999999994</v>
      </c>
      <c r="W6" s="36">
        <f t="shared" si="0"/>
        <v>501719.99999999994</v>
      </c>
      <c r="X6" s="37">
        <f t="shared" si="0"/>
        <v>496919.99999999994</v>
      </c>
      <c r="Y6" s="37">
        <f aca="true" t="shared" si="1" ref="Y6:AF6">(Y5/1.12)*12%</f>
        <v>496919.99999999994</v>
      </c>
      <c r="Z6" s="37">
        <f t="shared" si="1"/>
        <v>490439.99999999994</v>
      </c>
      <c r="AA6" s="37">
        <f t="shared" si="1"/>
        <v>477719.99999999994</v>
      </c>
      <c r="AB6" s="37">
        <f t="shared" si="1"/>
        <v>504240</v>
      </c>
      <c r="AC6" s="37">
        <f t="shared" si="1"/>
        <v>506400</v>
      </c>
      <c r="AD6" s="37">
        <f t="shared" si="1"/>
        <v>506400</v>
      </c>
      <c r="AE6" s="37">
        <f t="shared" si="1"/>
        <v>509040</v>
      </c>
      <c r="AF6" s="37">
        <f t="shared" si="1"/>
        <v>511200</v>
      </c>
      <c r="AG6" s="37">
        <f>(AG5/1.12)*12%</f>
        <v>488999.99999999994</v>
      </c>
      <c r="AH6" s="49">
        <f>SUM(D6:AG6)</f>
        <v>15568440</v>
      </c>
      <c r="AI6" s="113">
        <f>AH5-AI5</f>
        <v>15568440.000000015</v>
      </c>
    </row>
    <row r="7" spans="1:35" ht="15" customHeight="1">
      <c r="A7" s="13">
        <v>10</v>
      </c>
      <c r="B7" s="12" t="s">
        <v>27</v>
      </c>
      <c r="C7" s="12"/>
      <c r="D7" s="36">
        <f>((D5-D6)*10%)*10%</f>
        <v>40750</v>
      </c>
      <c r="E7" s="36">
        <f aca="true" t="shared" si="2" ref="E7:X7">((E5-E6)*10%)*10%</f>
        <v>42420</v>
      </c>
      <c r="F7" s="36">
        <f t="shared" si="2"/>
        <v>42420</v>
      </c>
      <c r="G7" s="36">
        <f t="shared" si="2"/>
        <v>42020</v>
      </c>
      <c r="H7" s="36">
        <f t="shared" si="2"/>
        <v>42020</v>
      </c>
      <c r="I7" s="36">
        <f t="shared" si="2"/>
        <v>42020</v>
      </c>
      <c r="J7" s="36">
        <f>((J5-J6)*10%)*10%</f>
        <v>42420</v>
      </c>
      <c r="K7" s="36">
        <f t="shared" si="2"/>
        <v>66790</v>
      </c>
      <c r="L7" s="36">
        <f>((L5-L6)*10%)*10%</f>
        <v>65850</v>
      </c>
      <c r="M7" s="36">
        <f t="shared" si="2"/>
        <v>39810</v>
      </c>
      <c r="N7" s="36">
        <f t="shared" si="2"/>
        <v>40870</v>
      </c>
      <c r="O7" s="36">
        <f t="shared" si="2"/>
        <v>41410</v>
      </c>
      <c r="P7" s="36">
        <f t="shared" si="2"/>
        <v>41410</v>
      </c>
      <c r="Q7" s="36">
        <f t="shared" si="2"/>
        <v>41810</v>
      </c>
      <c r="R7" s="36">
        <f t="shared" si="2"/>
        <v>41810</v>
      </c>
      <c r="S7" s="36">
        <f t="shared" si="2"/>
        <v>41410</v>
      </c>
      <c r="T7" s="36">
        <f t="shared" si="2"/>
        <v>41410</v>
      </c>
      <c r="U7" s="36">
        <f t="shared" si="2"/>
        <v>41410</v>
      </c>
      <c r="V7" s="36">
        <f t="shared" si="2"/>
        <v>41810</v>
      </c>
      <c r="W7" s="36">
        <f t="shared" si="2"/>
        <v>41810</v>
      </c>
      <c r="X7" s="36">
        <f t="shared" si="2"/>
        <v>41410</v>
      </c>
      <c r="Y7" s="36">
        <f aca="true" t="shared" si="3" ref="Y7:AF7">((Y5-Y6)*10%)*10%</f>
        <v>41410</v>
      </c>
      <c r="Z7" s="36">
        <f t="shared" si="3"/>
        <v>40870</v>
      </c>
      <c r="AA7" s="36">
        <f t="shared" si="3"/>
        <v>39810</v>
      </c>
      <c r="AB7" s="36">
        <f t="shared" si="3"/>
        <v>42020</v>
      </c>
      <c r="AC7" s="36">
        <f t="shared" si="3"/>
        <v>42200</v>
      </c>
      <c r="AD7" s="36">
        <f t="shared" si="3"/>
        <v>42200</v>
      </c>
      <c r="AE7" s="36">
        <f t="shared" si="3"/>
        <v>42420</v>
      </c>
      <c r="AF7" s="36">
        <f t="shared" si="3"/>
        <v>42600</v>
      </c>
      <c r="AG7" s="36">
        <f>((AG5-AG6)*10%)*10%</f>
        <v>40750</v>
      </c>
      <c r="AH7" s="49">
        <f>SUM(D7:AG7)</f>
        <v>1297370</v>
      </c>
      <c r="AI7" s="114">
        <f>(AH5-AH6)</f>
        <v>129737000</v>
      </c>
    </row>
    <row r="8" spans="1:34" ht="15" customHeight="1" hidden="1">
      <c r="A8" s="13"/>
      <c r="B8" s="12" t="s">
        <v>17</v>
      </c>
      <c r="C8" s="1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49">
        <f>SUM(D8:AF8)</f>
        <v>0</v>
      </c>
    </row>
    <row r="9" spans="1:34" ht="15" customHeight="1" hidden="1">
      <c r="A9" s="13"/>
      <c r="B9" s="12" t="s">
        <v>16</v>
      </c>
      <c r="C9" s="1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9">
        <f>SUM(D9:AF9)</f>
        <v>0</v>
      </c>
    </row>
    <row r="10" spans="1:34" ht="15" customHeight="1" hidden="1">
      <c r="A10" s="13"/>
      <c r="B10" s="12" t="s">
        <v>18</v>
      </c>
      <c r="C10" s="1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9">
        <f>SUM(D10:AF10)</f>
        <v>0</v>
      </c>
    </row>
    <row r="11" spans="1:35" ht="15" customHeight="1">
      <c r="A11" s="13"/>
      <c r="B11" s="12"/>
      <c r="C11" s="1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49"/>
      <c r="AI11" s="113">
        <f>AI7*10%*10%</f>
        <v>1297370</v>
      </c>
    </row>
    <row r="12" spans="1:35" ht="15" customHeight="1">
      <c r="A12" s="14" t="s">
        <v>3</v>
      </c>
      <c r="B12" s="15"/>
      <c r="C12" s="15"/>
      <c r="D12" s="38">
        <f>D5-D6-D7-D8-D9-D10</f>
        <v>4034250</v>
      </c>
      <c r="E12" s="38">
        <f aca="true" t="shared" si="4" ref="E12:X12">E5-E6-E7-E8-E9-E10</f>
        <v>4199580</v>
      </c>
      <c r="F12" s="38">
        <f t="shared" si="4"/>
        <v>4199580</v>
      </c>
      <c r="G12" s="38">
        <f t="shared" si="4"/>
        <v>4159980</v>
      </c>
      <c r="H12" s="38">
        <f t="shared" si="4"/>
        <v>4159980</v>
      </c>
      <c r="I12" s="38">
        <f t="shared" si="4"/>
        <v>4159980</v>
      </c>
      <c r="J12" s="38">
        <f t="shared" si="4"/>
        <v>4199580</v>
      </c>
      <c r="K12" s="38">
        <f t="shared" si="4"/>
        <v>6612210</v>
      </c>
      <c r="L12" s="38">
        <f t="shared" si="4"/>
        <v>6519150</v>
      </c>
      <c r="M12" s="38">
        <f t="shared" si="4"/>
        <v>3941190</v>
      </c>
      <c r="N12" s="38">
        <f t="shared" si="4"/>
        <v>4046130</v>
      </c>
      <c r="O12" s="38">
        <f t="shared" si="4"/>
        <v>4099590</v>
      </c>
      <c r="P12" s="38">
        <f t="shared" si="4"/>
        <v>4099590</v>
      </c>
      <c r="Q12" s="38">
        <f t="shared" si="4"/>
        <v>4139190</v>
      </c>
      <c r="R12" s="38">
        <f t="shared" si="4"/>
        <v>4139190</v>
      </c>
      <c r="S12" s="38">
        <f t="shared" si="4"/>
        <v>4099590</v>
      </c>
      <c r="T12" s="38">
        <f t="shared" si="4"/>
        <v>4099590</v>
      </c>
      <c r="U12" s="38">
        <f t="shared" si="4"/>
        <v>4099590</v>
      </c>
      <c r="V12" s="38">
        <f t="shared" si="4"/>
        <v>4139190</v>
      </c>
      <c r="W12" s="38">
        <f t="shared" si="4"/>
        <v>4139190</v>
      </c>
      <c r="X12" s="47">
        <f t="shared" si="4"/>
        <v>4099590</v>
      </c>
      <c r="Y12" s="47">
        <f aca="true" t="shared" si="5" ref="Y12:AF12">Y5-Y6-Y7-Y8-Y9-Y10</f>
        <v>4099590</v>
      </c>
      <c r="Z12" s="47">
        <f t="shared" si="5"/>
        <v>4046130</v>
      </c>
      <c r="AA12" s="47">
        <f t="shared" si="5"/>
        <v>3941190</v>
      </c>
      <c r="AB12" s="47">
        <f t="shared" si="5"/>
        <v>4159980</v>
      </c>
      <c r="AC12" s="47">
        <f t="shared" si="5"/>
        <v>4177800</v>
      </c>
      <c r="AD12" s="47">
        <f t="shared" si="5"/>
        <v>4177800</v>
      </c>
      <c r="AE12" s="47">
        <f t="shared" si="5"/>
        <v>4199580</v>
      </c>
      <c r="AF12" s="47">
        <f t="shared" si="5"/>
        <v>4217400</v>
      </c>
      <c r="AG12" s="47">
        <f>AG5-AG6-AG7-AG8-AG9-AG10</f>
        <v>4034250</v>
      </c>
      <c r="AH12" s="50">
        <f>SUM(D12:AG12)</f>
        <v>128439630</v>
      </c>
      <c r="AI12" s="113">
        <f>AH5-AH6-AH7</f>
        <v>128439630</v>
      </c>
    </row>
    <row r="13" spans="1:35" ht="15" customHeight="1">
      <c r="A13" s="16" t="s">
        <v>4</v>
      </c>
      <c r="B13" s="16" t="s">
        <v>2</v>
      </c>
      <c r="C13" s="16"/>
      <c r="D13" s="36">
        <f>D12*12%</f>
        <v>484110</v>
      </c>
      <c r="E13" s="36">
        <f aca="true" t="shared" si="6" ref="E13:X13">E12*12%</f>
        <v>503949.6</v>
      </c>
      <c r="F13" s="36">
        <f t="shared" si="6"/>
        <v>503949.6</v>
      </c>
      <c r="G13" s="36">
        <f t="shared" si="6"/>
        <v>499197.6</v>
      </c>
      <c r="H13" s="36">
        <f t="shared" si="6"/>
        <v>499197.6</v>
      </c>
      <c r="I13" s="36">
        <f t="shared" si="6"/>
        <v>499197.6</v>
      </c>
      <c r="J13" s="36">
        <f t="shared" si="6"/>
        <v>503949.6</v>
      </c>
      <c r="K13" s="36">
        <f t="shared" si="6"/>
        <v>793465.2</v>
      </c>
      <c r="L13" s="36">
        <f t="shared" si="6"/>
        <v>782298</v>
      </c>
      <c r="M13" s="36">
        <f t="shared" si="6"/>
        <v>472942.8</v>
      </c>
      <c r="N13" s="36">
        <f t="shared" si="6"/>
        <v>485535.6</v>
      </c>
      <c r="O13" s="36">
        <f t="shared" si="6"/>
        <v>491950.8</v>
      </c>
      <c r="P13" s="36">
        <f t="shared" si="6"/>
        <v>491950.8</v>
      </c>
      <c r="Q13" s="36">
        <f t="shared" si="6"/>
        <v>496702.8</v>
      </c>
      <c r="R13" s="36">
        <f t="shared" si="6"/>
        <v>496702.8</v>
      </c>
      <c r="S13" s="36">
        <f t="shared" si="6"/>
        <v>491950.8</v>
      </c>
      <c r="T13" s="36">
        <f t="shared" si="6"/>
        <v>491950.8</v>
      </c>
      <c r="U13" s="36">
        <f t="shared" si="6"/>
        <v>491950.8</v>
      </c>
      <c r="V13" s="36">
        <f t="shared" si="6"/>
        <v>496702.8</v>
      </c>
      <c r="W13" s="36">
        <f t="shared" si="6"/>
        <v>496702.8</v>
      </c>
      <c r="X13" s="37">
        <f t="shared" si="6"/>
        <v>491950.8</v>
      </c>
      <c r="Y13" s="37">
        <f aca="true" t="shared" si="7" ref="Y13:AF13">Y12*12%</f>
        <v>491950.8</v>
      </c>
      <c r="Z13" s="37">
        <f t="shared" si="7"/>
        <v>485535.6</v>
      </c>
      <c r="AA13" s="37">
        <f t="shared" si="7"/>
        <v>472942.8</v>
      </c>
      <c r="AB13" s="37">
        <f t="shared" si="7"/>
        <v>499197.6</v>
      </c>
      <c r="AC13" s="37">
        <f t="shared" si="7"/>
        <v>501336</v>
      </c>
      <c r="AD13" s="37">
        <f t="shared" si="7"/>
        <v>501336</v>
      </c>
      <c r="AE13" s="37">
        <f t="shared" si="7"/>
        <v>503949.6</v>
      </c>
      <c r="AF13" s="37">
        <f t="shared" si="7"/>
        <v>506088</v>
      </c>
      <c r="AG13" s="37">
        <f>AG12*12%</f>
        <v>484110</v>
      </c>
      <c r="AH13" s="49">
        <f>SUM(D13:AG13)</f>
        <v>15412755.600000003</v>
      </c>
      <c r="AI13" s="113">
        <f>AI12*12%</f>
        <v>15412755.6</v>
      </c>
    </row>
    <row r="14" spans="1:35" ht="15" customHeight="1">
      <c r="A14" s="17"/>
      <c r="B14" s="16" t="s">
        <v>5</v>
      </c>
      <c r="C14" s="16"/>
      <c r="D14" s="36">
        <f>D12*7%</f>
        <v>282397.5</v>
      </c>
      <c r="E14" s="36">
        <f aca="true" t="shared" si="8" ref="E14:X14">E12*7%</f>
        <v>293970.60000000003</v>
      </c>
      <c r="F14" s="36">
        <f t="shared" si="8"/>
        <v>293970.60000000003</v>
      </c>
      <c r="G14" s="36">
        <f t="shared" si="8"/>
        <v>291198.60000000003</v>
      </c>
      <c r="H14" s="36">
        <f t="shared" si="8"/>
        <v>291198.60000000003</v>
      </c>
      <c r="I14" s="36">
        <f t="shared" si="8"/>
        <v>291198.60000000003</v>
      </c>
      <c r="J14" s="36">
        <f t="shared" si="8"/>
        <v>293970.60000000003</v>
      </c>
      <c r="K14" s="36">
        <f t="shared" si="8"/>
        <v>462854.70000000007</v>
      </c>
      <c r="L14" s="36">
        <f t="shared" si="8"/>
        <v>456340.50000000006</v>
      </c>
      <c r="M14" s="36">
        <f t="shared" si="8"/>
        <v>275883.30000000005</v>
      </c>
      <c r="N14" s="36">
        <f t="shared" si="8"/>
        <v>283229.10000000003</v>
      </c>
      <c r="O14" s="36">
        <f t="shared" si="8"/>
        <v>286971.30000000005</v>
      </c>
      <c r="P14" s="36">
        <f t="shared" si="8"/>
        <v>286971.30000000005</v>
      </c>
      <c r="Q14" s="36">
        <f t="shared" si="8"/>
        <v>289743.30000000005</v>
      </c>
      <c r="R14" s="36">
        <f t="shared" si="8"/>
        <v>289743.30000000005</v>
      </c>
      <c r="S14" s="36">
        <f t="shared" si="8"/>
        <v>286971.30000000005</v>
      </c>
      <c r="T14" s="36">
        <f t="shared" si="8"/>
        <v>286971.30000000005</v>
      </c>
      <c r="U14" s="36">
        <f t="shared" si="8"/>
        <v>286971.30000000005</v>
      </c>
      <c r="V14" s="36">
        <f t="shared" si="8"/>
        <v>289743.30000000005</v>
      </c>
      <c r="W14" s="36">
        <f t="shared" si="8"/>
        <v>289743.30000000005</v>
      </c>
      <c r="X14" s="37">
        <f t="shared" si="8"/>
        <v>286971.30000000005</v>
      </c>
      <c r="Y14" s="37">
        <f aca="true" t="shared" si="9" ref="Y14:AF14">Y12*7%</f>
        <v>286971.30000000005</v>
      </c>
      <c r="Z14" s="37">
        <f t="shared" si="9"/>
        <v>283229.10000000003</v>
      </c>
      <c r="AA14" s="37">
        <f t="shared" si="9"/>
        <v>275883.30000000005</v>
      </c>
      <c r="AB14" s="37">
        <f t="shared" si="9"/>
        <v>291198.60000000003</v>
      </c>
      <c r="AC14" s="37">
        <f t="shared" si="9"/>
        <v>292446</v>
      </c>
      <c r="AD14" s="37">
        <f t="shared" si="9"/>
        <v>292446</v>
      </c>
      <c r="AE14" s="37">
        <f t="shared" si="9"/>
        <v>293970.60000000003</v>
      </c>
      <c r="AF14" s="37">
        <f t="shared" si="9"/>
        <v>295218</v>
      </c>
      <c r="AG14" s="37">
        <f>AG12*7%</f>
        <v>282397.5</v>
      </c>
      <c r="AH14" s="49">
        <f>SUM(D14:AG14)</f>
        <v>8990774.099999998</v>
      </c>
      <c r="AI14" s="114">
        <f>AH14/AH12</f>
        <v>0.06999999999999998</v>
      </c>
    </row>
    <row r="15" spans="1:35" ht="15" customHeight="1">
      <c r="A15" s="14" t="s">
        <v>6</v>
      </c>
      <c r="B15" s="18"/>
      <c r="C15" s="18"/>
      <c r="D15" s="39">
        <f>D12+D13+D14</f>
        <v>4800757.5</v>
      </c>
      <c r="E15" s="39">
        <f aca="true" t="shared" si="10" ref="E15:X15">E12+E13+E14</f>
        <v>4997500.199999999</v>
      </c>
      <c r="F15" s="39">
        <f t="shared" si="10"/>
        <v>4997500.199999999</v>
      </c>
      <c r="G15" s="39">
        <f t="shared" si="10"/>
        <v>4950376.199999999</v>
      </c>
      <c r="H15" s="39">
        <f t="shared" si="10"/>
        <v>4950376.199999999</v>
      </c>
      <c r="I15" s="39">
        <f t="shared" si="10"/>
        <v>4950376.199999999</v>
      </c>
      <c r="J15" s="39">
        <f t="shared" si="10"/>
        <v>4997500.199999999</v>
      </c>
      <c r="K15" s="39">
        <f t="shared" si="10"/>
        <v>7868529.9</v>
      </c>
      <c r="L15" s="39">
        <f t="shared" si="10"/>
        <v>7757788.5</v>
      </c>
      <c r="M15" s="39">
        <f t="shared" si="10"/>
        <v>4690016.1</v>
      </c>
      <c r="N15" s="39">
        <f t="shared" si="10"/>
        <v>4814894.699999999</v>
      </c>
      <c r="O15" s="39">
        <f t="shared" si="10"/>
        <v>4878512.1</v>
      </c>
      <c r="P15" s="39">
        <f t="shared" si="10"/>
        <v>4878512.1</v>
      </c>
      <c r="Q15" s="39">
        <f t="shared" si="10"/>
        <v>4925636.1</v>
      </c>
      <c r="R15" s="39">
        <f t="shared" si="10"/>
        <v>4925636.1</v>
      </c>
      <c r="S15" s="39">
        <f t="shared" si="10"/>
        <v>4878512.1</v>
      </c>
      <c r="T15" s="39">
        <f t="shared" si="10"/>
        <v>4878512.1</v>
      </c>
      <c r="U15" s="39">
        <f t="shared" si="10"/>
        <v>4878512.1</v>
      </c>
      <c r="V15" s="39">
        <f t="shared" si="10"/>
        <v>4925636.1</v>
      </c>
      <c r="W15" s="39">
        <f t="shared" si="10"/>
        <v>4925636.1</v>
      </c>
      <c r="X15" s="40">
        <f t="shared" si="10"/>
        <v>4878512.1</v>
      </c>
      <c r="Y15" s="40">
        <f aca="true" t="shared" si="11" ref="Y15:AF15">Y12+Y13+Y14</f>
        <v>4878512.1</v>
      </c>
      <c r="Z15" s="40">
        <f t="shared" si="11"/>
        <v>4814894.699999999</v>
      </c>
      <c r="AA15" s="40">
        <f t="shared" si="11"/>
        <v>4690016.1</v>
      </c>
      <c r="AB15" s="40">
        <f t="shared" si="11"/>
        <v>4950376.199999999</v>
      </c>
      <c r="AC15" s="40">
        <f t="shared" si="11"/>
        <v>4971582</v>
      </c>
      <c r="AD15" s="40">
        <f t="shared" si="11"/>
        <v>4971582</v>
      </c>
      <c r="AE15" s="40">
        <f t="shared" si="11"/>
        <v>4997500.199999999</v>
      </c>
      <c r="AF15" s="40">
        <f t="shared" si="11"/>
        <v>5018706</v>
      </c>
      <c r="AG15" s="40">
        <f>AG12+AG13+AG14</f>
        <v>4800757.5</v>
      </c>
      <c r="AH15" s="50">
        <f>SUM(D15:AG15)</f>
        <v>152843159.69999993</v>
      </c>
      <c r="AI15" s="113">
        <f>AH12+AH13+AH14</f>
        <v>152843159.7</v>
      </c>
    </row>
    <row r="16" spans="1:34" s="5" customFormat="1" ht="15" customHeight="1">
      <c r="A16" s="19" t="s">
        <v>1</v>
      </c>
      <c r="B16" s="19" t="s">
        <v>7</v>
      </c>
      <c r="C16" s="20">
        <f ca="1">NOW()</f>
        <v>43838.52267488426</v>
      </c>
      <c r="D16" s="41">
        <v>20000</v>
      </c>
      <c r="E16" s="41">
        <v>20000</v>
      </c>
      <c r="F16" s="41">
        <v>20000</v>
      </c>
      <c r="G16" s="41">
        <v>20000</v>
      </c>
      <c r="H16" s="41">
        <v>20000</v>
      </c>
      <c r="I16" s="41">
        <v>20000</v>
      </c>
      <c r="J16" s="41">
        <v>20000</v>
      </c>
      <c r="K16" s="41">
        <v>20000</v>
      </c>
      <c r="L16" s="41">
        <v>20000</v>
      </c>
      <c r="M16" s="41">
        <v>20000</v>
      </c>
      <c r="N16" s="41">
        <v>20000</v>
      </c>
      <c r="O16" s="41">
        <v>20000</v>
      </c>
      <c r="P16" s="41">
        <v>20000</v>
      </c>
      <c r="Q16" s="41">
        <v>20000</v>
      </c>
      <c r="R16" s="41">
        <v>20000</v>
      </c>
      <c r="S16" s="41">
        <v>20000</v>
      </c>
      <c r="T16" s="41">
        <v>20000</v>
      </c>
      <c r="U16" s="41">
        <v>20000</v>
      </c>
      <c r="V16" s="41">
        <v>20000</v>
      </c>
      <c r="W16" s="41">
        <v>20000</v>
      </c>
      <c r="X16" s="42">
        <v>20000</v>
      </c>
      <c r="Y16" s="42">
        <v>20000</v>
      </c>
      <c r="Z16" s="42">
        <v>20000</v>
      </c>
      <c r="AA16" s="42">
        <v>20000</v>
      </c>
      <c r="AB16" s="42">
        <v>20000</v>
      </c>
      <c r="AC16" s="42">
        <v>20000</v>
      </c>
      <c r="AD16" s="42">
        <v>20000</v>
      </c>
      <c r="AE16" s="42">
        <v>20000</v>
      </c>
      <c r="AF16" s="42">
        <v>20000</v>
      </c>
      <c r="AG16" s="42">
        <v>20000</v>
      </c>
      <c r="AH16" s="49">
        <f>SUM(D16:AG16)</f>
        <v>600000</v>
      </c>
    </row>
    <row r="17" spans="1:34" s="5" customFormat="1" ht="15" customHeight="1" hidden="1">
      <c r="A17" s="21" t="s">
        <v>14</v>
      </c>
      <c r="B17" s="16"/>
      <c r="C17" s="16"/>
      <c r="D17" s="41">
        <f>D15*20%</f>
        <v>960151.5</v>
      </c>
      <c r="E17" s="41">
        <f aca="true" t="shared" si="12" ref="E17:X17">E15*20%</f>
        <v>999500.0399999999</v>
      </c>
      <c r="F17" s="41">
        <f t="shared" si="12"/>
        <v>999500.0399999999</v>
      </c>
      <c r="G17" s="41">
        <f t="shared" si="12"/>
        <v>990075.2399999999</v>
      </c>
      <c r="H17" s="41">
        <f t="shared" si="12"/>
        <v>990075.2399999999</v>
      </c>
      <c r="I17" s="41">
        <f t="shared" si="12"/>
        <v>990075.2399999999</v>
      </c>
      <c r="J17" s="41">
        <f t="shared" si="12"/>
        <v>999500.0399999999</v>
      </c>
      <c r="K17" s="41">
        <f t="shared" si="12"/>
        <v>1573705.9800000002</v>
      </c>
      <c r="L17" s="41">
        <f t="shared" si="12"/>
        <v>1551557.7000000002</v>
      </c>
      <c r="M17" s="41">
        <f t="shared" si="12"/>
        <v>938003.22</v>
      </c>
      <c r="N17" s="41">
        <f t="shared" si="12"/>
        <v>962978.94</v>
      </c>
      <c r="O17" s="41">
        <f t="shared" si="12"/>
        <v>975702.4199999999</v>
      </c>
      <c r="P17" s="41">
        <f t="shared" si="12"/>
        <v>975702.4199999999</v>
      </c>
      <c r="Q17" s="41">
        <f t="shared" si="12"/>
        <v>985127.22</v>
      </c>
      <c r="R17" s="41">
        <f t="shared" si="12"/>
        <v>985127.22</v>
      </c>
      <c r="S17" s="41">
        <f t="shared" si="12"/>
        <v>975702.4199999999</v>
      </c>
      <c r="T17" s="41">
        <f t="shared" si="12"/>
        <v>975702.4199999999</v>
      </c>
      <c r="U17" s="41">
        <f t="shared" si="12"/>
        <v>975702.4199999999</v>
      </c>
      <c r="V17" s="41">
        <f t="shared" si="12"/>
        <v>985127.22</v>
      </c>
      <c r="W17" s="41">
        <f t="shared" si="12"/>
        <v>985127.22</v>
      </c>
      <c r="X17" s="42">
        <f t="shared" si="12"/>
        <v>975702.4199999999</v>
      </c>
      <c r="Y17" s="42">
        <f aca="true" t="shared" si="13" ref="Y17:AF17">Y15*20%</f>
        <v>975702.4199999999</v>
      </c>
      <c r="Z17" s="42">
        <f t="shared" si="13"/>
        <v>962978.94</v>
      </c>
      <c r="AA17" s="42">
        <f t="shared" si="13"/>
        <v>938003.22</v>
      </c>
      <c r="AB17" s="42">
        <f t="shared" si="13"/>
        <v>990075.2399999999</v>
      </c>
      <c r="AC17" s="42">
        <f t="shared" si="13"/>
        <v>994316.4</v>
      </c>
      <c r="AD17" s="42">
        <f t="shared" si="13"/>
        <v>994316.4</v>
      </c>
      <c r="AE17" s="42">
        <f t="shared" si="13"/>
        <v>999500.0399999999</v>
      </c>
      <c r="AF17" s="42">
        <f t="shared" si="13"/>
        <v>1003741.2000000001</v>
      </c>
      <c r="AG17" s="42">
        <f>AG15*20%</f>
        <v>960151.5</v>
      </c>
      <c r="AH17" s="50">
        <f>SUM(D17:AF17)</f>
        <v>29608480.44</v>
      </c>
    </row>
    <row r="18" spans="1:34" s="5" customFormat="1" ht="15" customHeight="1">
      <c r="A18" s="21"/>
      <c r="B18" s="16"/>
      <c r="C18" s="16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9"/>
    </row>
    <row r="19" spans="1:35" s="5" customFormat="1" ht="15" customHeight="1">
      <c r="A19" s="15"/>
      <c r="B19" s="33" t="s">
        <v>19</v>
      </c>
      <c r="C19" s="22">
        <f>C16+19</f>
        <v>43857.52267488426</v>
      </c>
      <c r="D19" s="39">
        <f>(D15*10%)-D16</f>
        <v>460075.75</v>
      </c>
      <c r="E19" s="39">
        <f aca="true" t="shared" si="14" ref="E19:X19">(E15*10%)-E16</f>
        <v>479750.01999999996</v>
      </c>
      <c r="F19" s="39">
        <f t="shared" si="14"/>
        <v>479750.01999999996</v>
      </c>
      <c r="G19" s="39">
        <f t="shared" si="14"/>
        <v>475037.61999999994</v>
      </c>
      <c r="H19" s="39">
        <f t="shared" si="14"/>
        <v>475037.61999999994</v>
      </c>
      <c r="I19" s="39">
        <f t="shared" si="14"/>
        <v>475037.61999999994</v>
      </c>
      <c r="J19" s="39">
        <f t="shared" si="14"/>
        <v>479750.01999999996</v>
      </c>
      <c r="K19" s="39">
        <f t="shared" si="14"/>
        <v>766852.9900000001</v>
      </c>
      <c r="L19" s="39">
        <f t="shared" si="14"/>
        <v>755778.8500000001</v>
      </c>
      <c r="M19" s="39">
        <f t="shared" si="14"/>
        <v>449001.61</v>
      </c>
      <c r="N19" s="39">
        <f t="shared" si="14"/>
        <v>461489.47</v>
      </c>
      <c r="O19" s="39">
        <f t="shared" si="14"/>
        <v>467851.20999999996</v>
      </c>
      <c r="P19" s="39">
        <f t="shared" si="14"/>
        <v>467851.20999999996</v>
      </c>
      <c r="Q19" s="39">
        <f t="shared" si="14"/>
        <v>472563.61</v>
      </c>
      <c r="R19" s="39">
        <f t="shared" si="14"/>
        <v>472563.61</v>
      </c>
      <c r="S19" s="39">
        <f t="shared" si="14"/>
        <v>467851.20999999996</v>
      </c>
      <c r="T19" s="39">
        <f t="shared" si="14"/>
        <v>467851.20999999996</v>
      </c>
      <c r="U19" s="39">
        <f t="shared" si="14"/>
        <v>467851.20999999996</v>
      </c>
      <c r="V19" s="39">
        <f t="shared" si="14"/>
        <v>472563.61</v>
      </c>
      <c r="W19" s="39">
        <f t="shared" si="14"/>
        <v>472563.61</v>
      </c>
      <c r="X19" s="40">
        <f t="shared" si="14"/>
        <v>467851.20999999996</v>
      </c>
      <c r="Y19" s="40">
        <f aca="true" t="shared" si="15" ref="Y19:AF19">(Y15*10%)-Y16</f>
        <v>467851.20999999996</v>
      </c>
      <c r="Z19" s="40">
        <f t="shared" si="15"/>
        <v>461489.47</v>
      </c>
      <c r="AA19" s="40">
        <f t="shared" si="15"/>
        <v>449001.61</v>
      </c>
      <c r="AB19" s="40">
        <f t="shared" si="15"/>
        <v>475037.61999999994</v>
      </c>
      <c r="AC19" s="40">
        <f t="shared" si="15"/>
        <v>477158.2</v>
      </c>
      <c r="AD19" s="40">
        <f t="shared" si="15"/>
        <v>477158.2</v>
      </c>
      <c r="AE19" s="40">
        <f t="shared" si="15"/>
        <v>479750.01999999996</v>
      </c>
      <c r="AF19" s="40">
        <f t="shared" si="15"/>
        <v>481870.60000000003</v>
      </c>
      <c r="AG19" s="40">
        <f>(AG15*10%)-AG16</f>
        <v>460075.75</v>
      </c>
      <c r="AH19" s="50">
        <f>SUM(D19:AG19)</f>
        <v>14684315.969999997</v>
      </c>
      <c r="AI19" s="128">
        <f>AH15</f>
        <v>152843159.69999993</v>
      </c>
    </row>
    <row r="20" spans="1:35" s="4" customFormat="1" ht="15" customHeight="1">
      <c r="A20" s="17"/>
      <c r="B20" s="23"/>
      <c r="C20" s="2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9"/>
      <c r="AI20" s="129">
        <f>AI19*10%</f>
        <v>15284315.969999993</v>
      </c>
    </row>
    <row r="21" spans="1:35" ht="15" customHeight="1">
      <c r="A21" s="30">
        <v>6</v>
      </c>
      <c r="B21" s="31" t="s">
        <v>76</v>
      </c>
      <c r="C21" s="32"/>
      <c r="D21" s="41">
        <f>D17-D16-D19</f>
        <v>480075.75</v>
      </c>
      <c r="E21" s="41">
        <f>E17-E16-E19</f>
        <v>499750.01999999996</v>
      </c>
      <c r="F21" s="41">
        <f aca="true" t="shared" si="16" ref="F21:X21">F17-F16-F19</f>
        <v>499750.01999999996</v>
      </c>
      <c r="G21" s="41">
        <f t="shared" si="16"/>
        <v>495037.61999999994</v>
      </c>
      <c r="H21" s="41">
        <f t="shared" si="16"/>
        <v>495037.61999999994</v>
      </c>
      <c r="I21" s="41">
        <f t="shared" si="16"/>
        <v>495037.61999999994</v>
      </c>
      <c r="J21" s="41">
        <f t="shared" si="16"/>
        <v>499750.01999999996</v>
      </c>
      <c r="K21" s="41">
        <f t="shared" si="16"/>
        <v>786852.9900000001</v>
      </c>
      <c r="L21" s="41">
        <f t="shared" si="16"/>
        <v>775778.8500000001</v>
      </c>
      <c r="M21" s="41">
        <f t="shared" si="16"/>
        <v>469001.61</v>
      </c>
      <c r="N21" s="41">
        <f t="shared" si="16"/>
        <v>481489.47</v>
      </c>
      <c r="O21" s="41">
        <f t="shared" si="16"/>
        <v>487851.20999999996</v>
      </c>
      <c r="P21" s="41">
        <f t="shared" si="16"/>
        <v>487851.20999999996</v>
      </c>
      <c r="Q21" s="41">
        <f t="shared" si="16"/>
        <v>492563.61</v>
      </c>
      <c r="R21" s="41">
        <f t="shared" si="16"/>
        <v>492563.61</v>
      </c>
      <c r="S21" s="41">
        <f t="shared" si="16"/>
        <v>487851.20999999996</v>
      </c>
      <c r="T21" s="41">
        <f t="shared" si="16"/>
        <v>487851.20999999996</v>
      </c>
      <c r="U21" s="41">
        <f t="shared" si="16"/>
        <v>487851.20999999996</v>
      </c>
      <c r="V21" s="41">
        <f t="shared" si="16"/>
        <v>492563.61</v>
      </c>
      <c r="W21" s="41">
        <f t="shared" si="16"/>
        <v>492563.61</v>
      </c>
      <c r="X21" s="42">
        <f t="shared" si="16"/>
        <v>487851.20999999996</v>
      </c>
      <c r="Y21" s="42">
        <f aca="true" t="shared" si="17" ref="Y21:AF21">Y17-Y16-Y19</f>
        <v>487851.20999999996</v>
      </c>
      <c r="Z21" s="42">
        <f t="shared" si="17"/>
        <v>481489.47</v>
      </c>
      <c r="AA21" s="42">
        <f t="shared" si="17"/>
        <v>469001.61</v>
      </c>
      <c r="AB21" s="42">
        <f t="shared" si="17"/>
        <v>495037.61999999994</v>
      </c>
      <c r="AC21" s="42">
        <f t="shared" si="17"/>
        <v>497158.2</v>
      </c>
      <c r="AD21" s="42">
        <f t="shared" si="17"/>
        <v>497158.2</v>
      </c>
      <c r="AE21" s="42">
        <f t="shared" si="17"/>
        <v>499750.01999999996</v>
      </c>
      <c r="AF21" s="42">
        <f t="shared" si="17"/>
        <v>501870.60000000003</v>
      </c>
      <c r="AG21" s="42">
        <f>AG17-AG16-AG19</f>
        <v>480075.75</v>
      </c>
      <c r="AH21" s="49">
        <f>SUM(D21:AG21)</f>
        <v>15284315.97</v>
      </c>
      <c r="AI21" s="113">
        <f>AI20-AH16</f>
        <v>14684315.969999993</v>
      </c>
    </row>
    <row r="22" spans="1:34" ht="15" customHeight="1">
      <c r="A22" s="24" t="s">
        <v>8</v>
      </c>
      <c r="B22" s="25"/>
      <c r="C22" s="26">
        <v>43892</v>
      </c>
      <c r="D22" s="45">
        <f>D21/60</f>
        <v>8001.2625</v>
      </c>
      <c r="E22" s="45">
        <f>E21/60</f>
        <v>8329.167</v>
      </c>
      <c r="F22" s="45">
        <f aca="true" t="shared" si="18" ref="F22:AG22">F21/60</f>
        <v>8329.167</v>
      </c>
      <c r="G22" s="45">
        <f t="shared" si="18"/>
        <v>8250.626999999999</v>
      </c>
      <c r="H22" s="45">
        <f t="shared" si="18"/>
        <v>8250.626999999999</v>
      </c>
      <c r="I22" s="45">
        <f t="shared" si="18"/>
        <v>8250.626999999999</v>
      </c>
      <c r="J22" s="45">
        <f t="shared" si="18"/>
        <v>8329.167</v>
      </c>
      <c r="K22" s="45">
        <f t="shared" si="18"/>
        <v>13114.216500000002</v>
      </c>
      <c r="L22" s="45">
        <f t="shared" si="18"/>
        <v>12929.647500000001</v>
      </c>
      <c r="M22" s="45">
        <f t="shared" si="18"/>
        <v>7816.693499999999</v>
      </c>
      <c r="N22" s="45">
        <f t="shared" si="18"/>
        <v>8024.8245</v>
      </c>
      <c r="O22" s="45">
        <f t="shared" si="18"/>
        <v>8130.853499999999</v>
      </c>
      <c r="P22" s="45">
        <f t="shared" si="18"/>
        <v>8130.853499999999</v>
      </c>
      <c r="Q22" s="45">
        <f t="shared" si="18"/>
        <v>8209.3935</v>
      </c>
      <c r="R22" s="45">
        <f t="shared" si="18"/>
        <v>8209.3935</v>
      </c>
      <c r="S22" s="45">
        <f t="shared" si="18"/>
        <v>8130.853499999999</v>
      </c>
      <c r="T22" s="45">
        <f t="shared" si="18"/>
        <v>8130.853499999999</v>
      </c>
      <c r="U22" s="45">
        <f t="shared" si="18"/>
        <v>8130.853499999999</v>
      </c>
      <c r="V22" s="45">
        <f t="shared" si="18"/>
        <v>8209.3935</v>
      </c>
      <c r="W22" s="45">
        <f t="shared" si="18"/>
        <v>8209.3935</v>
      </c>
      <c r="X22" s="45">
        <f t="shared" si="18"/>
        <v>8130.853499999999</v>
      </c>
      <c r="Y22" s="45">
        <f t="shared" si="18"/>
        <v>8130.853499999999</v>
      </c>
      <c r="Z22" s="45">
        <f t="shared" si="18"/>
        <v>8024.8245</v>
      </c>
      <c r="AA22" s="45">
        <f t="shared" si="18"/>
        <v>7816.693499999999</v>
      </c>
      <c r="AB22" s="45">
        <f t="shared" si="18"/>
        <v>8250.626999999999</v>
      </c>
      <c r="AC22" s="45">
        <f t="shared" si="18"/>
        <v>8285.97</v>
      </c>
      <c r="AD22" s="45">
        <f t="shared" si="18"/>
        <v>8285.97</v>
      </c>
      <c r="AE22" s="45">
        <f t="shared" si="18"/>
        <v>8329.167</v>
      </c>
      <c r="AF22" s="45">
        <f t="shared" si="18"/>
        <v>8364.51</v>
      </c>
      <c r="AG22" s="45">
        <f t="shared" si="18"/>
        <v>8001.2625</v>
      </c>
      <c r="AH22" s="49">
        <f>SUM(D22:AG22)</f>
        <v>254738.5995</v>
      </c>
    </row>
    <row r="23" spans="1:34" ht="15" customHeight="1">
      <c r="A23" s="25" t="s">
        <v>9</v>
      </c>
      <c r="B23" s="25"/>
      <c r="C23" s="26">
        <v>43923</v>
      </c>
      <c r="D23" s="45">
        <f aca="true" t="shared" si="19" ref="D23:O23">D22</f>
        <v>8001.2625</v>
      </c>
      <c r="E23" s="45">
        <f t="shared" si="19"/>
        <v>8329.167</v>
      </c>
      <c r="F23" s="45">
        <f t="shared" si="19"/>
        <v>8329.167</v>
      </c>
      <c r="G23" s="45">
        <f t="shared" si="19"/>
        <v>8250.626999999999</v>
      </c>
      <c r="H23" s="45">
        <f t="shared" si="19"/>
        <v>8250.626999999999</v>
      </c>
      <c r="I23" s="45">
        <f t="shared" si="19"/>
        <v>8250.626999999999</v>
      </c>
      <c r="J23" s="45">
        <f t="shared" si="19"/>
        <v>8329.167</v>
      </c>
      <c r="K23" s="45">
        <f t="shared" si="19"/>
        <v>13114.216500000002</v>
      </c>
      <c r="L23" s="45">
        <f t="shared" si="19"/>
        <v>12929.647500000001</v>
      </c>
      <c r="M23" s="45">
        <f t="shared" si="19"/>
        <v>7816.693499999999</v>
      </c>
      <c r="N23" s="45">
        <f t="shared" si="19"/>
        <v>8024.8245</v>
      </c>
      <c r="O23" s="45">
        <f t="shared" si="19"/>
        <v>8130.853499999999</v>
      </c>
      <c r="P23" s="45">
        <f aca="true" t="shared" si="20" ref="E23:X27">P22</f>
        <v>8130.853499999999</v>
      </c>
      <c r="Q23" s="45">
        <f t="shared" si="20"/>
        <v>8209.3935</v>
      </c>
      <c r="R23" s="45">
        <f t="shared" si="20"/>
        <v>8209.3935</v>
      </c>
      <c r="S23" s="45">
        <f t="shared" si="20"/>
        <v>8130.853499999999</v>
      </c>
      <c r="T23" s="45">
        <f t="shared" si="20"/>
        <v>8130.853499999999</v>
      </c>
      <c r="U23" s="45">
        <f t="shared" si="20"/>
        <v>8130.853499999999</v>
      </c>
      <c r="V23" s="45">
        <f t="shared" si="20"/>
        <v>8209.3935</v>
      </c>
      <c r="W23" s="45">
        <f t="shared" si="20"/>
        <v>8209.3935</v>
      </c>
      <c r="X23" s="48">
        <f t="shared" si="20"/>
        <v>8130.853499999999</v>
      </c>
      <c r="Y23" s="48">
        <f aca="true" t="shared" si="21" ref="Y23:Y47">Y22</f>
        <v>8130.853499999999</v>
      </c>
      <c r="Z23" s="48">
        <f aca="true" t="shared" si="22" ref="Z23:Z47">Z22</f>
        <v>8024.8245</v>
      </c>
      <c r="AA23" s="48">
        <f aca="true" t="shared" si="23" ref="AA23:AA47">AA22</f>
        <v>7816.693499999999</v>
      </c>
      <c r="AB23" s="48">
        <f aca="true" t="shared" si="24" ref="AB23:AB47">AB22</f>
        <v>8250.626999999999</v>
      </c>
      <c r="AC23" s="48">
        <f aca="true" t="shared" si="25" ref="AC23:AC47">AC22</f>
        <v>8285.97</v>
      </c>
      <c r="AD23" s="48">
        <f aca="true" t="shared" si="26" ref="AD23:AD47">AD22</f>
        <v>8285.97</v>
      </c>
      <c r="AE23" s="48">
        <f aca="true" t="shared" si="27" ref="AE23:AE47">AE22</f>
        <v>8329.167</v>
      </c>
      <c r="AF23" s="48">
        <f aca="true" t="shared" si="28" ref="AF23:AG47">AF22</f>
        <v>8364.51</v>
      </c>
      <c r="AG23" s="48">
        <f t="shared" si="28"/>
        <v>8001.2625</v>
      </c>
      <c r="AH23" s="49">
        <f aca="true" t="shared" si="29" ref="AH23:AH81">SUM(D23:AG23)</f>
        <v>254738.5995</v>
      </c>
    </row>
    <row r="24" spans="1:34" ht="15" customHeight="1">
      <c r="A24" s="25" t="s">
        <v>10</v>
      </c>
      <c r="B24" s="25"/>
      <c r="C24" s="26">
        <v>43953</v>
      </c>
      <c r="D24" s="45">
        <f aca="true" t="shared" si="30" ref="D24:D32">D23</f>
        <v>8001.2625</v>
      </c>
      <c r="E24" s="45">
        <f t="shared" si="20"/>
        <v>8329.167</v>
      </c>
      <c r="F24" s="45">
        <f t="shared" si="20"/>
        <v>8329.167</v>
      </c>
      <c r="G24" s="45">
        <f t="shared" si="20"/>
        <v>8250.626999999999</v>
      </c>
      <c r="H24" s="45">
        <f t="shared" si="20"/>
        <v>8250.626999999999</v>
      </c>
      <c r="I24" s="45">
        <f t="shared" si="20"/>
        <v>8250.626999999999</v>
      </c>
      <c r="J24" s="45">
        <f t="shared" si="20"/>
        <v>8329.167</v>
      </c>
      <c r="K24" s="45">
        <f t="shared" si="20"/>
        <v>13114.216500000002</v>
      </c>
      <c r="L24" s="45">
        <f t="shared" si="20"/>
        <v>12929.647500000001</v>
      </c>
      <c r="M24" s="45">
        <f t="shared" si="20"/>
        <v>7816.693499999999</v>
      </c>
      <c r="N24" s="45">
        <f t="shared" si="20"/>
        <v>8024.8245</v>
      </c>
      <c r="O24" s="45">
        <f t="shared" si="20"/>
        <v>8130.853499999999</v>
      </c>
      <c r="P24" s="45">
        <f t="shared" si="20"/>
        <v>8130.853499999999</v>
      </c>
      <c r="Q24" s="45">
        <f t="shared" si="20"/>
        <v>8209.3935</v>
      </c>
      <c r="R24" s="45">
        <f t="shared" si="20"/>
        <v>8209.3935</v>
      </c>
      <c r="S24" s="45">
        <f t="shared" si="20"/>
        <v>8130.853499999999</v>
      </c>
      <c r="T24" s="45">
        <f t="shared" si="20"/>
        <v>8130.853499999999</v>
      </c>
      <c r="U24" s="45">
        <f t="shared" si="20"/>
        <v>8130.853499999999</v>
      </c>
      <c r="V24" s="45">
        <f t="shared" si="20"/>
        <v>8209.3935</v>
      </c>
      <c r="W24" s="45">
        <f t="shared" si="20"/>
        <v>8209.3935</v>
      </c>
      <c r="X24" s="48">
        <f t="shared" si="20"/>
        <v>8130.853499999999</v>
      </c>
      <c r="Y24" s="48">
        <f t="shared" si="21"/>
        <v>8130.853499999999</v>
      </c>
      <c r="Z24" s="48">
        <f t="shared" si="22"/>
        <v>8024.8245</v>
      </c>
      <c r="AA24" s="48">
        <f t="shared" si="23"/>
        <v>7816.693499999999</v>
      </c>
      <c r="AB24" s="48">
        <f t="shared" si="24"/>
        <v>8250.626999999999</v>
      </c>
      <c r="AC24" s="48">
        <f t="shared" si="25"/>
        <v>8285.97</v>
      </c>
      <c r="AD24" s="48">
        <f t="shared" si="26"/>
        <v>8285.97</v>
      </c>
      <c r="AE24" s="48">
        <f t="shared" si="27"/>
        <v>8329.167</v>
      </c>
      <c r="AF24" s="48">
        <f t="shared" si="28"/>
        <v>8364.51</v>
      </c>
      <c r="AG24" s="48">
        <f t="shared" si="28"/>
        <v>8001.2625</v>
      </c>
      <c r="AH24" s="49">
        <f t="shared" si="29"/>
        <v>254738.5995</v>
      </c>
    </row>
    <row r="25" spans="1:34" ht="15" customHeight="1">
      <c r="A25" s="25" t="s">
        <v>11</v>
      </c>
      <c r="B25" s="25"/>
      <c r="C25" s="26">
        <v>43984</v>
      </c>
      <c r="D25" s="45">
        <f t="shared" si="30"/>
        <v>8001.2625</v>
      </c>
      <c r="E25" s="45">
        <f t="shared" si="20"/>
        <v>8329.167</v>
      </c>
      <c r="F25" s="45">
        <f t="shared" si="20"/>
        <v>8329.167</v>
      </c>
      <c r="G25" s="45">
        <f t="shared" si="20"/>
        <v>8250.626999999999</v>
      </c>
      <c r="H25" s="45">
        <f t="shared" si="20"/>
        <v>8250.626999999999</v>
      </c>
      <c r="I25" s="45">
        <f t="shared" si="20"/>
        <v>8250.626999999999</v>
      </c>
      <c r="J25" s="45">
        <f t="shared" si="20"/>
        <v>8329.167</v>
      </c>
      <c r="K25" s="45">
        <f t="shared" si="20"/>
        <v>13114.216500000002</v>
      </c>
      <c r="L25" s="45">
        <f t="shared" si="20"/>
        <v>12929.647500000001</v>
      </c>
      <c r="M25" s="45">
        <f t="shared" si="20"/>
        <v>7816.693499999999</v>
      </c>
      <c r="N25" s="45">
        <f t="shared" si="20"/>
        <v>8024.8245</v>
      </c>
      <c r="O25" s="45">
        <f t="shared" si="20"/>
        <v>8130.853499999999</v>
      </c>
      <c r="P25" s="45">
        <f t="shared" si="20"/>
        <v>8130.853499999999</v>
      </c>
      <c r="Q25" s="45">
        <f t="shared" si="20"/>
        <v>8209.3935</v>
      </c>
      <c r="R25" s="45">
        <f t="shared" si="20"/>
        <v>8209.3935</v>
      </c>
      <c r="S25" s="45">
        <f t="shared" si="20"/>
        <v>8130.853499999999</v>
      </c>
      <c r="T25" s="45">
        <f t="shared" si="20"/>
        <v>8130.853499999999</v>
      </c>
      <c r="U25" s="45">
        <f t="shared" si="20"/>
        <v>8130.853499999999</v>
      </c>
      <c r="V25" s="45">
        <f t="shared" si="20"/>
        <v>8209.3935</v>
      </c>
      <c r="W25" s="45">
        <f t="shared" si="20"/>
        <v>8209.3935</v>
      </c>
      <c r="X25" s="48">
        <f t="shared" si="20"/>
        <v>8130.853499999999</v>
      </c>
      <c r="Y25" s="48">
        <f t="shared" si="21"/>
        <v>8130.853499999999</v>
      </c>
      <c r="Z25" s="48">
        <f t="shared" si="22"/>
        <v>8024.8245</v>
      </c>
      <c r="AA25" s="48">
        <f t="shared" si="23"/>
        <v>7816.693499999999</v>
      </c>
      <c r="AB25" s="48">
        <f t="shared" si="24"/>
        <v>8250.626999999999</v>
      </c>
      <c r="AC25" s="48">
        <f t="shared" si="25"/>
        <v>8285.97</v>
      </c>
      <c r="AD25" s="48">
        <f t="shared" si="26"/>
        <v>8285.97</v>
      </c>
      <c r="AE25" s="48">
        <f t="shared" si="27"/>
        <v>8329.167</v>
      </c>
      <c r="AF25" s="48">
        <f t="shared" si="28"/>
        <v>8364.51</v>
      </c>
      <c r="AG25" s="48">
        <f t="shared" si="28"/>
        <v>8001.2625</v>
      </c>
      <c r="AH25" s="49">
        <f t="shared" si="29"/>
        <v>254738.5995</v>
      </c>
    </row>
    <row r="26" spans="1:34" ht="15" customHeight="1">
      <c r="A26" s="25" t="s">
        <v>12</v>
      </c>
      <c r="B26" s="25"/>
      <c r="C26" s="26">
        <v>44014</v>
      </c>
      <c r="D26" s="45">
        <f t="shared" si="30"/>
        <v>8001.2625</v>
      </c>
      <c r="E26" s="45">
        <f t="shared" si="20"/>
        <v>8329.167</v>
      </c>
      <c r="F26" s="45">
        <f t="shared" si="20"/>
        <v>8329.167</v>
      </c>
      <c r="G26" s="45">
        <f t="shared" si="20"/>
        <v>8250.626999999999</v>
      </c>
      <c r="H26" s="45">
        <f t="shared" si="20"/>
        <v>8250.626999999999</v>
      </c>
      <c r="I26" s="45">
        <f t="shared" si="20"/>
        <v>8250.626999999999</v>
      </c>
      <c r="J26" s="45">
        <f t="shared" si="20"/>
        <v>8329.167</v>
      </c>
      <c r="K26" s="45">
        <f t="shared" si="20"/>
        <v>13114.216500000002</v>
      </c>
      <c r="L26" s="45">
        <f t="shared" si="20"/>
        <v>12929.647500000001</v>
      </c>
      <c r="M26" s="45">
        <f t="shared" si="20"/>
        <v>7816.693499999999</v>
      </c>
      <c r="N26" s="45">
        <f t="shared" si="20"/>
        <v>8024.8245</v>
      </c>
      <c r="O26" s="45">
        <f t="shared" si="20"/>
        <v>8130.853499999999</v>
      </c>
      <c r="P26" s="45">
        <f t="shared" si="20"/>
        <v>8130.853499999999</v>
      </c>
      <c r="Q26" s="45">
        <f t="shared" si="20"/>
        <v>8209.3935</v>
      </c>
      <c r="R26" s="45">
        <f t="shared" si="20"/>
        <v>8209.3935</v>
      </c>
      <c r="S26" s="45">
        <f t="shared" si="20"/>
        <v>8130.853499999999</v>
      </c>
      <c r="T26" s="45">
        <f t="shared" si="20"/>
        <v>8130.853499999999</v>
      </c>
      <c r="U26" s="45">
        <f t="shared" si="20"/>
        <v>8130.853499999999</v>
      </c>
      <c r="V26" s="45">
        <f t="shared" si="20"/>
        <v>8209.3935</v>
      </c>
      <c r="W26" s="45">
        <f t="shared" si="20"/>
        <v>8209.3935</v>
      </c>
      <c r="X26" s="48">
        <f t="shared" si="20"/>
        <v>8130.853499999999</v>
      </c>
      <c r="Y26" s="48">
        <f t="shared" si="21"/>
        <v>8130.853499999999</v>
      </c>
      <c r="Z26" s="48">
        <f t="shared" si="22"/>
        <v>8024.8245</v>
      </c>
      <c r="AA26" s="48">
        <f t="shared" si="23"/>
        <v>7816.693499999999</v>
      </c>
      <c r="AB26" s="48">
        <f t="shared" si="24"/>
        <v>8250.626999999999</v>
      </c>
      <c r="AC26" s="48">
        <f t="shared" si="25"/>
        <v>8285.97</v>
      </c>
      <c r="AD26" s="48">
        <f t="shared" si="26"/>
        <v>8285.97</v>
      </c>
      <c r="AE26" s="48">
        <f t="shared" si="27"/>
        <v>8329.167</v>
      </c>
      <c r="AF26" s="48">
        <f t="shared" si="28"/>
        <v>8364.51</v>
      </c>
      <c r="AG26" s="48">
        <f t="shared" si="28"/>
        <v>8001.2625</v>
      </c>
      <c r="AH26" s="49">
        <f t="shared" si="29"/>
        <v>254738.5995</v>
      </c>
    </row>
    <row r="27" spans="1:34" ht="15" customHeight="1">
      <c r="A27" s="25" t="s">
        <v>13</v>
      </c>
      <c r="B27" s="25"/>
      <c r="C27" s="26">
        <v>44045</v>
      </c>
      <c r="D27" s="45">
        <f t="shared" si="30"/>
        <v>8001.2625</v>
      </c>
      <c r="E27" s="45">
        <f t="shared" si="20"/>
        <v>8329.167</v>
      </c>
      <c r="F27" s="45">
        <f t="shared" si="20"/>
        <v>8329.167</v>
      </c>
      <c r="G27" s="45">
        <f t="shared" si="20"/>
        <v>8250.626999999999</v>
      </c>
      <c r="H27" s="45">
        <f t="shared" si="20"/>
        <v>8250.626999999999</v>
      </c>
      <c r="I27" s="45">
        <f t="shared" si="20"/>
        <v>8250.626999999999</v>
      </c>
      <c r="J27" s="45">
        <f t="shared" si="20"/>
        <v>8329.167</v>
      </c>
      <c r="K27" s="45">
        <f t="shared" si="20"/>
        <v>13114.216500000002</v>
      </c>
      <c r="L27" s="45">
        <f t="shared" si="20"/>
        <v>12929.647500000001</v>
      </c>
      <c r="M27" s="45">
        <f t="shared" si="20"/>
        <v>7816.693499999999</v>
      </c>
      <c r="N27" s="45">
        <f t="shared" si="20"/>
        <v>8024.8245</v>
      </c>
      <c r="O27" s="45">
        <f t="shared" si="20"/>
        <v>8130.853499999999</v>
      </c>
      <c r="P27" s="45">
        <f t="shared" si="20"/>
        <v>8130.853499999999</v>
      </c>
      <c r="Q27" s="45">
        <f t="shared" si="20"/>
        <v>8209.3935</v>
      </c>
      <c r="R27" s="45">
        <f t="shared" si="20"/>
        <v>8209.3935</v>
      </c>
      <c r="S27" s="45">
        <f t="shared" si="20"/>
        <v>8130.853499999999</v>
      </c>
      <c r="T27" s="45">
        <f t="shared" si="20"/>
        <v>8130.853499999999</v>
      </c>
      <c r="U27" s="45">
        <f t="shared" si="20"/>
        <v>8130.853499999999</v>
      </c>
      <c r="V27" s="45">
        <f t="shared" si="20"/>
        <v>8209.3935</v>
      </c>
      <c r="W27" s="45">
        <f t="shared" si="20"/>
        <v>8209.3935</v>
      </c>
      <c r="X27" s="48">
        <f t="shared" si="20"/>
        <v>8130.853499999999</v>
      </c>
      <c r="Y27" s="48">
        <f t="shared" si="21"/>
        <v>8130.853499999999</v>
      </c>
      <c r="Z27" s="48">
        <f t="shared" si="22"/>
        <v>8024.8245</v>
      </c>
      <c r="AA27" s="48">
        <f t="shared" si="23"/>
        <v>7816.693499999999</v>
      </c>
      <c r="AB27" s="48">
        <f t="shared" si="24"/>
        <v>8250.626999999999</v>
      </c>
      <c r="AC27" s="48">
        <f t="shared" si="25"/>
        <v>8285.97</v>
      </c>
      <c r="AD27" s="48">
        <f t="shared" si="26"/>
        <v>8285.97</v>
      </c>
      <c r="AE27" s="48">
        <f t="shared" si="27"/>
        <v>8329.167</v>
      </c>
      <c r="AF27" s="48">
        <f t="shared" si="28"/>
        <v>8364.51</v>
      </c>
      <c r="AG27" s="48">
        <f t="shared" si="28"/>
        <v>8001.2625</v>
      </c>
      <c r="AH27" s="49">
        <f t="shared" si="29"/>
        <v>254738.5995</v>
      </c>
    </row>
    <row r="28" spans="1:34" ht="15" customHeight="1">
      <c r="A28" s="25" t="s">
        <v>20</v>
      </c>
      <c r="B28" s="25"/>
      <c r="C28" s="26">
        <v>44076</v>
      </c>
      <c r="D28" s="45">
        <f t="shared" si="30"/>
        <v>8001.2625</v>
      </c>
      <c r="E28" s="45">
        <f aca="true" t="shared" si="31" ref="E28:X28">E27</f>
        <v>8329.167</v>
      </c>
      <c r="F28" s="45">
        <f t="shared" si="31"/>
        <v>8329.167</v>
      </c>
      <c r="G28" s="45">
        <f t="shared" si="31"/>
        <v>8250.626999999999</v>
      </c>
      <c r="H28" s="45">
        <f t="shared" si="31"/>
        <v>8250.626999999999</v>
      </c>
      <c r="I28" s="45">
        <f t="shared" si="31"/>
        <v>8250.626999999999</v>
      </c>
      <c r="J28" s="45">
        <f t="shared" si="31"/>
        <v>8329.167</v>
      </c>
      <c r="K28" s="45">
        <f t="shared" si="31"/>
        <v>13114.216500000002</v>
      </c>
      <c r="L28" s="45">
        <f t="shared" si="31"/>
        <v>12929.647500000001</v>
      </c>
      <c r="M28" s="45">
        <f t="shared" si="31"/>
        <v>7816.693499999999</v>
      </c>
      <c r="N28" s="45">
        <f t="shared" si="31"/>
        <v>8024.8245</v>
      </c>
      <c r="O28" s="45">
        <f t="shared" si="31"/>
        <v>8130.853499999999</v>
      </c>
      <c r="P28" s="45">
        <f t="shared" si="31"/>
        <v>8130.853499999999</v>
      </c>
      <c r="Q28" s="45">
        <f t="shared" si="31"/>
        <v>8209.3935</v>
      </c>
      <c r="R28" s="45">
        <f t="shared" si="31"/>
        <v>8209.3935</v>
      </c>
      <c r="S28" s="45">
        <f t="shared" si="31"/>
        <v>8130.853499999999</v>
      </c>
      <c r="T28" s="45">
        <f t="shared" si="31"/>
        <v>8130.853499999999</v>
      </c>
      <c r="U28" s="45">
        <f t="shared" si="31"/>
        <v>8130.853499999999</v>
      </c>
      <c r="V28" s="45">
        <f t="shared" si="31"/>
        <v>8209.3935</v>
      </c>
      <c r="W28" s="45">
        <f t="shared" si="31"/>
        <v>8209.3935</v>
      </c>
      <c r="X28" s="48">
        <f t="shared" si="31"/>
        <v>8130.853499999999</v>
      </c>
      <c r="Y28" s="48">
        <f t="shared" si="21"/>
        <v>8130.853499999999</v>
      </c>
      <c r="Z28" s="48">
        <f t="shared" si="22"/>
        <v>8024.8245</v>
      </c>
      <c r="AA28" s="48">
        <f t="shared" si="23"/>
        <v>7816.693499999999</v>
      </c>
      <c r="AB28" s="48">
        <f t="shared" si="24"/>
        <v>8250.626999999999</v>
      </c>
      <c r="AC28" s="48">
        <f t="shared" si="25"/>
        <v>8285.97</v>
      </c>
      <c r="AD28" s="48">
        <f t="shared" si="26"/>
        <v>8285.97</v>
      </c>
      <c r="AE28" s="48">
        <f t="shared" si="27"/>
        <v>8329.167</v>
      </c>
      <c r="AF28" s="48">
        <f t="shared" si="28"/>
        <v>8364.51</v>
      </c>
      <c r="AG28" s="48">
        <f t="shared" si="28"/>
        <v>8001.2625</v>
      </c>
      <c r="AH28" s="49">
        <f t="shared" si="29"/>
        <v>254738.5995</v>
      </c>
    </row>
    <row r="29" spans="1:34" ht="15" customHeight="1">
      <c r="A29" s="25" t="s">
        <v>21</v>
      </c>
      <c r="B29" s="25"/>
      <c r="C29" s="26">
        <v>44106</v>
      </c>
      <c r="D29" s="45">
        <f t="shared" si="30"/>
        <v>8001.2625</v>
      </c>
      <c r="E29" s="45">
        <f aca="true" t="shared" si="32" ref="E29:X29">E28</f>
        <v>8329.167</v>
      </c>
      <c r="F29" s="45">
        <f t="shared" si="32"/>
        <v>8329.167</v>
      </c>
      <c r="G29" s="45">
        <f t="shared" si="32"/>
        <v>8250.626999999999</v>
      </c>
      <c r="H29" s="45">
        <f t="shared" si="32"/>
        <v>8250.626999999999</v>
      </c>
      <c r="I29" s="45">
        <f t="shared" si="32"/>
        <v>8250.626999999999</v>
      </c>
      <c r="J29" s="45">
        <f t="shared" si="32"/>
        <v>8329.167</v>
      </c>
      <c r="K29" s="45">
        <f t="shared" si="32"/>
        <v>13114.216500000002</v>
      </c>
      <c r="L29" s="45">
        <f t="shared" si="32"/>
        <v>12929.647500000001</v>
      </c>
      <c r="M29" s="45">
        <f t="shared" si="32"/>
        <v>7816.693499999999</v>
      </c>
      <c r="N29" s="45">
        <f t="shared" si="32"/>
        <v>8024.8245</v>
      </c>
      <c r="O29" s="45">
        <f t="shared" si="32"/>
        <v>8130.853499999999</v>
      </c>
      <c r="P29" s="45">
        <f t="shared" si="32"/>
        <v>8130.853499999999</v>
      </c>
      <c r="Q29" s="45">
        <f t="shared" si="32"/>
        <v>8209.3935</v>
      </c>
      <c r="R29" s="45">
        <f t="shared" si="32"/>
        <v>8209.3935</v>
      </c>
      <c r="S29" s="45">
        <f t="shared" si="32"/>
        <v>8130.853499999999</v>
      </c>
      <c r="T29" s="45">
        <f t="shared" si="32"/>
        <v>8130.853499999999</v>
      </c>
      <c r="U29" s="45">
        <f t="shared" si="32"/>
        <v>8130.853499999999</v>
      </c>
      <c r="V29" s="45">
        <f t="shared" si="32"/>
        <v>8209.3935</v>
      </c>
      <c r="W29" s="45">
        <f t="shared" si="32"/>
        <v>8209.3935</v>
      </c>
      <c r="X29" s="48">
        <f t="shared" si="32"/>
        <v>8130.853499999999</v>
      </c>
      <c r="Y29" s="48">
        <f t="shared" si="21"/>
        <v>8130.853499999999</v>
      </c>
      <c r="Z29" s="48">
        <f t="shared" si="22"/>
        <v>8024.8245</v>
      </c>
      <c r="AA29" s="48">
        <f t="shared" si="23"/>
        <v>7816.693499999999</v>
      </c>
      <c r="AB29" s="48">
        <f t="shared" si="24"/>
        <v>8250.626999999999</v>
      </c>
      <c r="AC29" s="48">
        <f t="shared" si="25"/>
        <v>8285.97</v>
      </c>
      <c r="AD29" s="48">
        <f t="shared" si="26"/>
        <v>8285.97</v>
      </c>
      <c r="AE29" s="48">
        <f t="shared" si="27"/>
        <v>8329.167</v>
      </c>
      <c r="AF29" s="48">
        <f t="shared" si="28"/>
        <v>8364.51</v>
      </c>
      <c r="AG29" s="48">
        <f t="shared" si="28"/>
        <v>8001.2625</v>
      </c>
      <c r="AH29" s="49">
        <f t="shared" si="29"/>
        <v>254738.5995</v>
      </c>
    </row>
    <row r="30" spans="1:34" ht="15" customHeight="1">
      <c r="A30" s="25" t="s">
        <v>22</v>
      </c>
      <c r="B30" s="25"/>
      <c r="C30" s="26">
        <v>44137</v>
      </c>
      <c r="D30" s="45">
        <f t="shared" si="30"/>
        <v>8001.2625</v>
      </c>
      <c r="E30" s="45">
        <f aca="true" t="shared" si="33" ref="E30:X30">E29</f>
        <v>8329.167</v>
      </c>
      <c r="F30" s="45">
        <f t="shared" si="33"/>
        <v>8329.167</v>
      </c>
      <c r="G30" s="45">
        <f t="shared" si="33"/>
        <v>8250.626999999999</v>
      </c>
      <c r="H30" s="45">
        <f t="shared" si="33"/>
        <v>8250.626999999999</v>
      </c>
      <c r="I30" s="45">
        <f t="shared" si="33"/>
        <v>8250.626999999999</v>
      </c>
      <c r="J30" s="45">
        <f t="shared" si="33"/>
        <v>8329.167</v>
      </c>
      <c r="K30" s="45">
        <f t="shared" si="33"/>
        <v>13114.216500000002</v>
      </c>
      <c r="L30" s="45">
        <f t="shared" si="33"/>
        <v>12929.647500000001</v>
      </c>
      <c r="M30" s="45">
        <f t="shared" si="33"/>
        <v>7816.693499999999</v>
      </c>
      <c r="N30" s="45">
        <f t="shared" si="33"/>
        <v>8024.8245</v>
      </c>
      <c r="O30" s="45">
        <f t="shared" si="33"/>
        <v>8130.853499999999</v>
      </c>
      <c r="P30" s="45">
        <f t="shared" si="33"/>
        <v>8130.853499999999</v>
      </c>
      <c r="Q30" s="45">
        <f t="shared" si="33"/>
        <v>8209.3935</v>
      </c>
      <c r="R30" s="45">
        <f t="shared" si="33"/>
        <v>8209.3935</v>
      </c>
      <c r="S30" s="45">
        <f t="shared" si="33"/>
        <v>8130.853499999999</v>
      </c>
      <c r="T30" s="45">
        <f t="shared" si="33"/>
        <v>8130.853499999999</v>
      </c>
      <c r="U30" s="45">
        <f t="shared" si="33"/>
        <v>8130.853499999999</v>
      </c>
      <c r="V30" s="45">
        <f t="shared" si="33"/>
        <v>8209.3935</v>
      </c>
      <c r="W30" s="45">
        <f t="shared" si="33"/>
        <v>8209.3935</v>
      </c>
      <c r="X30" s="48">
        <f t="shared" si="33"/>
        <v>8130.853499999999</v>
      </c>
      <c r="Y30" s="48">
        <f t="shared" si="21"/>
        <v>8130.853499999999</v>
      </c>
      <c r="Z30" s="48">
        <f t="shared" si="22"/>
        <v>8024.8245</v>
      </c>
      <c r="AA30" s="48">
        <f t="shared" si="23"/>
        <v>7816.693499999999</v>
      </c>
      <c r="AB30" s="48">
        <f t="shared" si="24"/>
        <v>8250.626999999999</v>
      </c>
      <c r="AC30" s="48">
        <f t="shared" si="25"/>
        <v>8285.97</v>
      </c>
      <c r="AD30" s="48">
        <f t="shared" si="26"/>
        <v>8285.97</v>
      </c>
      <c r="AE30" s="48">
        <f t="shared" si="27"/>
        <v>8329.167</v>
      </c>
      <c r="AF30" s="48">
        <f t="shared" si="28"/>
        <v>8364.51</v>
      </c>
      <c r="AG30" s="48">
        <f t="shared" si="28"/>
        <v>8001.2625</v>
      </c>
      <c r="AH30" s="49">
        <f t="shared" si="29"/>
        <v>254738.5995</v>
      </c>
    </row>
    <row r="31" spans="1:34" ht="15" customHeight="1">
      <c r="A31" s="25" t="s">
        <v>23</v>
      </c>
      <c r="B31" s="25"/>
      <c r="C31" s="26">
        <v>44167</v>
      </c>
      <c r="D31" s="45">
        <f t="shared" si="30"/>
        <v>8001.2625</v>
      </c>
      <c r="E31" s="45">
        <f aca="true" t="shared" si="34" ref="E31:X31">E30</f>
        <v>8329.167</v>
      </c>
      <c r="F31" s="45">
        <f t="shared" si="34"/>
        <v>8329.167</v>
      </c>
      <c r="G31" s="45">
        <f t="shared" si="34"/>
        <v>8250.626999999999</v>
      </c>
      <c r="H31" s="45">
        <f t="shared" si="34"/>
        <v>8250.626999999999</v>
      </c>
      <c r="I31" s="45">
        <f t="shared" si="34"/>
        <v>8250.626999999999</v>
      </c>
      <c r="J31" s="45">
        <f t="shared" si="34"/>
        <v>8329.167</v>
      </c>
      <c r="K31" s="45">
        <f t="shared" si="34"/>
        <v>13114.216500000002</v>
      </c>
      <c r="L31" s="45">
        <f t="shared" si="34"/>
        <v>12929.647500000001</v>
      </c>
      <c r="M31" s="45">
        <f t="shared" si="34"/>
        <v>7816.693499999999</v>
      </c>
      <c r="N31" s="45">
        <f t="shared" si="34"/>
        <v>8024.8245</v>
      </c>
      <c r="O31" s="45">
        <f t="shared" si="34"/>
        <v>8130.853499999999</v>
      </c>
      <c r="P31" s="45">
        <f t="shared" si="34"/>
        <v>8130.853499999999</v>
      </c>
      <c r="Q31" s="45">
        <f t="shared" si="34"/>
        <v>8209.3935</v>
      </c>
      <c r="R31" s="45">
        <f t="shared" si="34"/>
        <v>8209.3935</v>
      </c>
      <c r="S31" s="45">
        <f t="shared" si="34"/>
        <v>8130.853499999999</v>
      </c>
      <c r="T31" s="45">
        <f t="shared" si="34"/>
        <v>8130.853499999999</v>
      </c>
      <c r="U31" s="45">
        <f t="shared" si="34"/>
        <v>8130.853499999999</v>
      </c>
      <c r="V31" s="45">
        <f t="shared" si="34"/>
        <v>8209.3935</v>
      </c>
      <c r="W31" s="45">
        <f t="shared" si="34"/>
        <v>8209.3935</v>
      </c>
      <c r="X31" s="48">
        <f t="shared" si="34"/>
        <v>8130.853499999999</v>
      </c>
      <c r="Y31" s="48">
        <f t="shared" si="21"/>
        <v>8130.853499999999</v>
      </c>
      <c r="Z31" s="48">
        <f t="shared" si="22"/>
        <v>8024.8245</v>
      </c>
      <c r="AA31" s="48">
        <f t="shared" si="23"/>
        <v>7816.693499999999</v>
      </c>
      <c r="AB31" s="48">
        <f t="shared" si="24"/>
        <v>8250.626999999999</v>
      </c>
      <c r="AC31" s="48">
        <f t="shared" si="25"/>
        <v>8285.97</v>
      </c>
      <c r="AD31" s="48">
        <f t="shared" si="26"/>
        <v>8285.97</v>
      </c>
      <c r="AE31" s="48">
        <f t="shared" si="27"/>
        <v>8329.167</v>
      </c>
      <c r="AF31" s="48">
        <f t="shared" si="28"/>
        <v>8364.51</v>
      </c>
      <c r="AG31" s="48">
        <f t="shared" si="28"/>
        <v>8001.2625</v>
      </c>
      <c r="AH31" s="49">
        <f t="shared" si="29"/>
        <v>254738.5995</v>
      </c>
    </row>
    <row r="32" spans="1:34" ht="15" customHeight="1">
      <c r="A32" s="25" t="s">
        <v>24</v>
      </c>
      <c r="B32" s="25"/>
      <c r="C32" s="26">
        <v>44198</v>
      </c>
      <c r="D32" s="45">
        <f t="shared" si="30"/>
        <v>8001.2625</v>
      </c>
      <c r="E32" s="45">
        <f aca="true" t="shared" si="35" ref="E32:X32">E31</f>
        <v>8329.167</v>
      </c>
      <c r="F32" s="45">
        <f t="shared" si="35"/>
        <v>8329.167</v>
      </c>
      <c r="G32" s="45">
        <f t="shared" si="35"/>
        <v>8250.626999999999</v>
      </c>
      <c r="H32" s="45">
        <f t="shared" si="35"/>
        <v>8250.626999999999</v>
      </c>
      <c r="I32" s="45">
        <f t="shared" si="35"/>
        <v>8250.626999999999</v>
      </c>
      <c r="J32" s="45">
        <f t="shared" si="35"/>
        <v>8329.167</v>
      </c>
      <c r="K32" s="45">
        <f t="shared" si="35"/>
        <v>13114.216500000002</v>
      </c>
      <c r="L32" s="45">
        <f t="shared" si="35"/>
        <v>12929.647500000001</v>
      </c>
      <c r="M32" s="45">
        <f t="shared" si="35"/>
        <v>7816.693499999999</v>
      </c>
      <c r="N32" s="45">
        <f t="shared" si="35"/>
        <v>8024.8245</v>
      </c>
      <c r="O32" s="45">
        <f t="shared" si="35"/>
        <v>8130.853499999999</v>
      </c>
      <c r="P32" s="45">
        <f t="shared" si="35"/>
        <v>8130.853499999999</v>
      </c>
      <c r="Q32" s="45">
        <f t="shared" si="35"/>
        <v>8209.3935</v>
      </c>
      <c r="R32" s="45">
        <f t="shared" si="35"/>
        <v>8209.3935</v>
      </c>
      <c r="S32" s="45">
        <f t="shared" si="35"/>
        <v>8130.853499999999</v>
      </c>
      <c r="T32" s="45">
        <f t="shared" si="35"/>
        <v>8130.853499999999</v>
      </c>
      <c r="U32" s="45">
        <f t="shared" si="35"/>
        <v>8130.853499999999</v>
      </c>
      <c r="V32" s="45">
        <f t="shared" si="35"/>
        <v>8209.3935</v>
      </c>
      <c r="W32" s="45">
        <f t="shared" si="35"/>
        <v>8209.3935</v>
      </c>
      <c r="X32" s="48">
        <f t="shared" si="35"/>
        <v>8130.853499999999</v>
      </c>
      <c r="Y32" s="48">
        <f t="shared" si="21"/>
        <v>8130.853499999999</v>
      </c>
      <c r="Z32" s="48">
        <f t="shared" si="22"/>
        <v>8024.8245</v>
      </c>
      <c r="AA32" s="48">
        <f t="shared" si="23"/>
        <v>7816.693499999999</v>
      </c>
      <c r="AB32" s="48">
        <f t="shared" si="24"/>
        <v>8250.626999999999</v>
      </c>
      <c r="AC32" s="48">
        <f t="shared" si="25"/>
        <v>8285.97</v>
      </c>
      <c r="AD32" s="48">
        <f t="shared" si="26"/>
        <v>8285.97</v>
      </c>
      <c r="AE32" s="48">
        <f t="shared" si="27"/>
        <v>8329.167</v>
      </c>
      <c r="AF32" s="48">
        <f t="shared" si="28"/>
        <v>8364.51</v>
      </c>
      <c r="AG32" s="48">
        <f t="shared" si="28"/>
        <v>8001.2625</v>
      </c>
      <c r="AH32" s="49">
        <f t="shared" si="29"/>
        <v>254738.5995</v>
      </c>
    </row>
    <row r="33" spans="1:34" ht="15" customHeight="1">
      <c r="A33" s="25" t="s">
        <v>25</v>
      </c>
      <c r="B33" s="25"/>
      <c r="C33" s="26">
        <v>44229</v>
      </c>
      <c r="D33" s="45">
        <f aca="true" t="shared" si="36" ref="D33:O48">D32</f>
        <v>8001.2625</v>
      </c>
      <c r="E33" s="45">
        <f aca="true" t="shared" si="37" ref="E33:X33">E32</f>
        <v>8329.167</v>
      </c>
      <c r="F33" s="45">
        <f t="shared" si="37"/>
        <v>8329.167</v>
      </c>
      <c r="G33" s="45">
        <f t="shared" si="37"/>
        <v>8250.626999999999</v>
      </c>
      <c r="H33" s="45">
        <f t="shared" si="37"/>
        <v>8250.626999999999</v>
      </c>
      <c r="I33" s="45">
        <f t="shared" si="37"/>
        <v>8250.626999999999</v>
      </c>
      <c r="J33" s="45">
        <f t="shared" si="37"/>
        <v>8329.167</v>
      </c>
      <c r="K33" s="45">
        <f t="shared" si="37"/>
        <v>13114.216500000002</v>
      </c>
      <c r="L33" s="45">
        <f t="shared" si="37"/>
        <v>12929.647500000001</v>
      </c>
      <c r="M33" s="45">
        <f t="shared" si="37"/>
        <v>7816.693499999999</v>
      </c>
      <c r="N33" s="45">
        <f t="shared" si="37"/>
        <v>8024.8245</v>
      </c>
      <c r="O33" s="45">
        <f t="shared" si="37"/>
        <v>8130.853499999999</v>
      </c>
      <c r="P33" s="45">
        <f t="shared" si="37"/>
        <v>8130.853499999999</v>
      </c>
      <c r="Q33" s="45">
        <f t="shared" si="37"/>
        <v>8209.3935</v>
      </c>
      <c r="R33" s="45">
        <f t="shared" si="37"/>
        <v>8209.3935</v>
      </c>
      <c r="S33" s="45">
        <f t="shared" si="37"/>
        <v>8130.853499999999</v>
      </c>
      <c r="T33" s="45">
        <f t="shared" si="37"/>
        <v>8130.853499999999</v>
      </c>
      <c r="U33" s="45">
        <f t="shared" si="37"/>
        <v>8130.853499999999</v>
      </c>
      <c r="V33" s="45">
        <f t="shared" si="37"/>
        <v>8209.3935</v>
      </c>
      <c r="W33" s="45">
        <f t="shared" si="37"/>
        <v>8209.3935</v>
      </c>
      <c r="X33" s="48">
        <f t="shared" si="37"/>
        <v>8130.853499999999</v>
      </c>
      <c r="Y33" s="48">
        <f t="shared" si="21"/>
        <v>8130.853499999999</v>
      </c>
      <c r="Z33" s="48">
        <f t="shared" si="22"/>
        <v>8024.8245</v>
      </c>
      <c r="AA33" s="48">
        <f t="shared" si="23"/>
        <v>7816.693499999999</v>
      </c>
      <c r="AB33" s="48">
        <f t="shared" si="24"/>
        <v>8250.626999999999</v>
      </c>
      <c r="AC33" s="48">
        <f t="shared" si="25"/>
        <v>8285.97</v>
      </c>
      <c r="AD33" s="48">
        <f t="shared" si="26"/>
        <v>8285.97</v>
      </c>
      <c r="AE33" s="48">
        <f t="shared" si="27"/>
        <v>8329.167</v>
      </c>
      <c r="AF33" s="48">
        <f t="shared" si="28"/>
        <v>8364.51</v>
      </c>
      <c r="AG33" s="48">
        <f t="shared" si="28"/>
        <v>8001.2625</v>
      </c>
      <c r="AH33" s="49">
        <f t="shared" si="29"/>
        <v>254738.5995</v>
      </c>
    </row>
    <row r="34" spans="1:34" ht="15" customHeight="1">
      <c r="A34" s="25" t="s">
        <v>28</v>
      </c>
      <c r="B34" s="25"/>
      <c r="C34" s="26">
        <v>44257</v>
      </c>
      <c r="D34" s="45">
        <f t="shared" si="36"/>
        <v>8001.2625</v>
      </c>
      <c r="E34" s="45">
        <f t="shared" si="36"/>
        <v>8329.167</v>
      </c>
      <c r="F34" s="45">
        <f t="shared" si="36"/>
        <v>8329.167</v>
      </c>
      <c r="G34" s="45">
        <f t="shared" si="36"/>
        <v>8250.626999999999</v>
      </c>
      <c r="H34" s="45">
        <f t="shared" si="36"/>
        <v>8250.626999999999</v>
      </c>
      <c r="I34" s="45">
        <f t="shared" si="36"/>
        <v>8250.626999999999</v>
      </c>
      <c r="J34" s="45">
        <f t="shared" si="36"/>
        <v>8329.167</v>
      </c>
      <c r="K34" s="45">
        <f t="shared" si="36"/>
        <v>13114.216500000002</v>
      </c>
      <c r="L34" s="45">
        <f t="shared" si="36"/>
        <v>12929.647500000001</v>
      </c>
      <c r="M34" s="45">
        <f t="shared" si="36"/>
        <v>7816.693499999999</v>
      </c>
      <c r="N34" s="45">
        <f t="shared" si="36"/>
        <v>8024.8245</v>
      </c>
      <c r="O34" s="45">
        <f t="shared" si="36"/>
        <v>8130.853499999999</v>
      </c>
      <c r="P34" s="45">
        <f aca="true" t="shared" si="38" ref="P34:X34">P33</f>
        <v>8130.853499999999</v>
      </c>
      <c r="Q34" s="45">
        <f t="shared" si="38"/>
        <v>8209.3935</v>
      </c>
      <c r="R34" s="45">
        <f t="shared" si="38"/>
        <v>8209.3935</v>
      </c>
      <c r="S34" s="45">
        <f t="shared" si="38"/>
        <v>8130.853499999999</v>
      </c>
      <c r="T34" s="45">
        <f t="shared" si="38"/>
        <v>8130.853499999999</v>
      </c>
      <c r="U34" s="45">
        <f t="shared" si="38"/>
        <v>8130.853499999999</v>
      </c>
      <c r="V34" s="45">
        <f t="shared" si="38"/>
        <v>8209.3935</v>
      </c>
      <c r="W34" s="45">
        <f t="shared" si="38"/>
        <v>8209.3935</v>
      </c>
      <c r="X34" s="48">
        <f t="shared" si="38"/>
        <v>8130.853499999999</v>
      </c>
      <c r="Y34" s="48">
        <f t="shared" si="21"/>
        <v>8130.853499999999</v>
      </c>
      <c r="Z34" s="48">
        <f t="shared" si="22"/>
        <v>8024.8245</v>
      </c>
      <c r="AA34" s="48">
        <f t="shared" si="23"/>
        <v>7816.693499999999</v>
      </c>
      <c r="AB34" s="48">
        <f t="shared" si="24"/>
        <v>8250.626999999999</v>
      </c>
      <c r="AC34" s="48">
        <f t="shared" si="25"/>
        <v>8285.97</v>
      </c>
      <c r="AD34" s="48">
        <f t="shared" si="26"/>
        <v>8285.97</v>
      </c>
      <c r="AE34" s="48">
        <f t="shared" si="27"/>
        <v>8329.167</v>
      </c>
      <c r="AF34" s="48">
        <f t="shared" si="28"/>
        <v>8364.51</v>
      </c>
      <c r="AG34" s="48">
        <f t="shared" si="28"/>
        <v>8001.2625</v>
      </c>
      <c r="AH34" s="49">
        <f t="shared" si="29"/>
        <v>254738.5995</v>
      </c>
    </row>
    <row r="35" spans="1:34" ht="15" customHeight="1">
      <c r="A35" s="25" t="s">
        <v>29</v>
      </c>
      <c r="B35" s="25"/>
      <c r="C35" s="26">
        <v>44288</v>
      </c>
      <c r="D35" s="45">
        <f t="shared" si="36"/>
        <v>8001.2625</v>
      </c>
      <c r="E35" s="45">
        <f t="shared" si="36"/>
        <v>8329.167</v>
      </c>
      <c r="F35" s="45">
        <f t="shared" si="36"/>
        <v>8329.167</v>
      </c>
      <c r="G35" s="45">
        <f t="shared" si="36"/>
        <v>8250.626999999999</v>
      </c>
      <c r="H35" s="45">
        <f t="shared" si="36"/>
        <v>8250.626999999999</v>
      </c>
      <c r="I35" s="45">
        <f t="shared" si="36"/>
        <v>8250.626999999999</v>
      </c>
      <c r="J35" s="45">
        <f t="shared" si="36"/>
        <v>8329.167</v>
      </c>
      <c r="K35" s="45">
        <f t="shared" si="36"/>
        <v>13114.216500000002</v>
      </c>
      <c r="L35" s="45">
        <f t="shared" si="36"/>
        <v>12929.647500000001</v>
      </c>
      <c r="M35" s="45">
        <f t="shared" si="36"/>
        <v>7816.693499999999</v>
      </c>
      <c r="N35" s="45">
        <f t="shared" si="36"/>
        <v>8024.8245</v>
      </c>
      <c r="O35" s="45">
        <f t="shared" si="36"/>
        <v>8130.853499999999</v>
      </c>
      <c r="P35" s="45">
        <f aca="true" t="shared" si="39" ref="P35:X35">P34</f>
        <v>8130.853499999999</v>
      </c>
      <c r="Q35" s="45">
        <f t="shared" si="39"/>
        <v>8209.3935</v>
      </c>
      <c r="R35" s="45">
        <f t="shared" si="39"/>
        <v>8209.3935</v>
      </c>
      <c r="S35" s="45">
        <f t="shared" si="39"/>
        <v>8130.853499999999</v>
      </c>
      <c r="T35" s="45">
        <f t="shared" si="39"/>
        <v>8130.853499999999</v>
      </c>
      <c r="U35" s="45">
        <f t="shared" si="39"/>
        <v>8130.853499999999</v>
      </c>
      <c r="V35" s="45">
        <f t="shared" si="39"/>
        <v>8209.3935</v>
      </c>
      <c r="W35" s="45">
        <f t="shared" si="39"/>
        <v>8209.3935</v>
      </c>
      <c r="X35" s="48">
        <f t="shared" si="39"/>
        <v>8130.853499999999</v>
      </c>
      <c r="Y35" s="48">
        <f t="shared" si="21"/>
        <v>8130.853499999999</v>
      </c>
      <c r="Z35" s="48">
        <f t="shared" si="22"/>
        <v>8024.8245</v>
      </c>
      <c r="AA35" s="48">
        <f t="shared" si="23"/>
        <v>7816.693499999999</v>
      </c>
      <c r="AB35" s="48">
        <f t="shared" si="24"/>
        <v>8250.626999999999</v>
      </c>
      <c r="AC35" s="48">
        <f t="shared" si="25"/>
        <v>8285.97</v>
      </c>
      <c r="AD35" s="48">
        <f t="shared" si="26"/>
        <v>8285.97</v>
      </c>
      <c r="AE35" s="48">
        <f t="shared" si="27"/>
        <v>8329.167</v>
      </c>
      <c r="AF35" s="48">
        <f t="shared" si="28"/>
        <v>8364.51</v>
      </c>
      <c r="AG35" s="48">
        <f t="shared" si="28"/>
        <v>8001.2625</v>
      </c>
      <c r="AH35" s="49">
        <f t="shared" si="29"/>
        <v>254738.5995</v>
      </c>
    </row>
    <row r="36" spans="1:34" ht="15" customHeight="1">
      <c r="A36" s="25" t="s">
        <v>30</v>
      </c>
      <c r="B36" s="25"/>
      <c r="C36" s="26">
        <v>44318</v>
      </c>
      <c r="D36" s="45">
        <f t="shared" si="36"/>
        <v>8001.2625</v>
      </c>
      <c r="E36" s="45">
        <f t="shared" si="36"/>
        <v>8329.167</v>
      </c>
      <c r="F36" s="45">
        <f t="shared" si="36"/>
        <v>8329.167</v>
      </c>
      <c r="G36" s="45">
        <f t="shared" si="36"/>
        <v>8250.626999999999</v>
      </c>
      <c r="H36" s="45">
        <f t="shared" si="36"/>
        <v>8250.626999999999</v>
      </c>
      <c r="I36" s="45">
        <f t="shared" si="36"/>
        <v>8250.626999999999</v>
      </c>
      <c r="J36" s="45">
        <f t="shared" si="36"/>
        <v>8329.167</v>
      </c>
      <c r="K36" s="45">
        <f t="shared" si="36"/>
        <v>13114.216500000002</v>
      </c>
      <c r="L36" s="45">
        <f t="shared" si="36"/>
        <v>12929.647500000001</v>
      </c>
      <c r="M36" s="45">
        <f t="shared" si="36"/>
        <v>7816.693499999999</v>
      </c>
      <c r="N36" s="45">
        <f t="shared" si="36"/>
        <v>8024.8245</v>
      </c>
      <c r="O36" s="45">
        <f t="shared" si="36"/>
        <v>8130.853499999999</v>
      </c>
      <c r="P36" s="45">
        <f aca="true" t="shared" si="40" ref="P36:X36">P35</f>
        <v>8130.853499999999</v>
      </c>
      <c r="Q36" s="45">
        <f t="shared" si="40"/>
        <v>8209.3935</v>
      </c>
      <c r="R36" s="45">
        <f t="shared" si="40"/>
        <v>8209.3935</v>
      </c>
      <c r="S36" s="45">
        <f t="shared" si="40"/>
        <v>8130.853499999999</v>
      </c>
      <c r="T36" s="45">
        <f t="shared" si="40"/>
        <v>8130.853499999999</v>
      </c>
      <c r="U36" s="45">
        <f t="shared" si="40"/>
        <v>8130.853499999999</v>
      </c>
      <c r="V36" s="45">
        <f t="shared" si="40"/>
        <v>8209.3935</v>
      </c>
      <c r="W36" s="45">
        <f t="shared" si="40"/>
        <v>8209.3935</v>
      </c>
      <c r="X36" s="48">
        <f t="shared" si="40"/>
        <v>8130.853499999999</v>
      </c>
      <c r="Y36" s="48">
        <f t="shared" si="21"/>
        <v>8130.853499999999</v>
      </c>
      <c r="Z36" s="48">
        <f t="shared" si="22"/>
        <v>8024.8245</v>
      </c>
      <c r="AA36" s="48">
        <f t="shared" si="23"/>
        <v>7816.693499999999</v>
      </c>
      <c r="AB36" s="48">
        <f t="shared" si="24"/>
        <v>8250.626999999999</v>
      </c>
      <c r="AC36" s="48">
        <f t="shared" si="25"/>
        <v>8285.97</v>
      </c>
      <c r="AD36" s="48">
        <f t="shared" si="26"/>
        <v>8285.97</v>
      </c>
      <c r="AE36" s="48">
        <f t="shared" si="27"/>
        <v>8329.167</v>
      </c>
      <c r="AF36" s="48">
        <f t="shared" si="28"/>
        <v>8364.51</v>
      </c>
      <c r="AG36" s="48">
        <f t="shared" si="28"/>
        <v>8001.2625</v>
      </c>
      <c r="AH36" s="49">
        <f t="shared" si="29"/>
        <v>254738.5995</v>
      </c>
    </row>
    <row r="37" spans="1:34" ht="15" customHeight="1">
      <c r="A37" s="25" t="s">
        <v>31</v>
      </c>
      <c r="B37" s="25"/>
      <c r="C37" s="26">
        <v>44349</v>
      </c>
      <c r="D37" s="45">
        <f t="shared" si="36"/>
        <v>8001.2625</v>
      </c>
      <c r="E37" s="45">
        <f t="shared" si="36"/>
        <v>8329.167</v>
      </c>
      <c r="F37" s="45">
        <f t="shared" si="36"/>
        <v>8329.167</v>
      </c>
      <c r="G37" s="45">
        <f t="shared" si="36"/>
        <v>8250.626999999999</v>
      </c>
      <c r="H37" s="45">
        <f t="shared" si="36"/>
        <v>8250.626999999999</v>
      </c>
      <c r="I37" s="45">
        <f t="shared" si="36"/>
        <v>8250.626999999999</v>
      </c>
      <c r="J37" s="45">
        <f t="shared" si="36"/>
        <v>8329.167</v>
      </c>
      <c r="K37" s="45">
        <f t="shared" si="36"/>
        <v>13114.216500000002</v>
      </c>
      <c r="L37" s="45">
        <f t="shared" si="36"/>
        <v>12929.647500000001</v>
      </c>
      <c r="M37" s="45">
        <f t="shared" si="36"/>
        <v>7816.693499999999</v>
      </c>
      <c r="N37" s="45">
        <f t="shared" si="36"/>
        <v>8024.8245</v>
      </c>
      <c r="O37" s="45">
        <f t="shared" si="36"/>
        <v>8130.853499999999</v>
      </c>
      <c r="P37" s="45">
        <f aca="true" t="shared" si="41" ref="P37:X37">P36</f>
        <v>8130.853499999999</v>
      </c>
      <c r="Q37" s="45">
        <f t="shared" si="41"/>
        <v>8209.3935</v>
      </c>
      <c r="R37" s="45">
        <f t="shared" si="41"/>
        <v>8209.3935</v>
      </c>
      <c r="S37" s="45">
        <f t="shared" si="41"/>
        <v>8130.853499999999</v>
      </c>
      <c r="T37" s="45">
        <f t="shared" si="41"/>
        <v>8130.853499999999</v>
      </c>
      <c r="U37" s="45">
        <f t="shared" si="41"/>
        <v>8130.853499999999</v>
      </c>
      <c r="V37" s="45">
        <f t="shared" si="41"/>
        <v>8209.3935</v>
      </c>
      <c r="W37" s="45">
        <f t="shared" si="41"/>
        <v>8209.3935</v>
      </c>
      <c r="X37" s="48">
        <f t="shared" si="41"/>
        <v>8130.853499999999</v>
      </c>
      <c r="Y37" s="48">
        <f t="shared" si="21"/>
        <v>8130.853499999999</v>
      </c>
      <c r="Z37" s="48">
        <f t="shared" si="22"/>
        <v>8024.8245</v>
      </c>
      <c r="AA37" s="48">
        <f t="shared" si="23"/>
        <v>7816.693499999999</v>
      </c>
      <c r="AB37" s="48">
        <f t="shared" si="24"/>
        <v>8250.626999999999</v>
      </c>
      <c r="AC37" s="48">
        <f t="shared" si="25"/>
        <v>8285.97</v>
      </c>
      <c r="AD37" s="48">
        <f t="shared" si="26"/>
        <v>8285.97</v>
      </c>
      <c r="AE37" s="48">
        <f t="shared" si="27"/>
        <v>8329.167</v>
      </c>
      <c r="AF37" s="48">
        <f t="shared" si="28"/>
        <v>8364.51</v>
      </c>
      <c r="AG37" s="48">
        <f t="shared" si="28"/>
        <v>8001.2625</v>
      </c>
      <c r="AH37" s="49">
        <f t="shared" si="29"/>
        <v>254738.5995</v>
      </c>
    </row>
    <row r="38" spans="1:34" ht="15" customHeight="1">
      <c r="A38" s="25" t="s">
        <v>32</v>
      </c>
      <c r="B38" s="25"/>
      <c r="C38" s="26">
        <v>44379</v>
      </c>
      <c r="D38" s="45">
        <f t="shared" si="36"/>
        <v>8001.2625</v>
      </c>
      <c r="E38" s="45">
        <f t="shared" si="36"/>
        <v>8329.167</v>
      </c>
      <c r="F38" s="45">
        <f t="shared" si="36"/>
        <v>8329.167</v>
      </c>
      <c r="G38" s="45">
        <f t="shared" si="36"/>
        <v>8250.626999999999</v>
      </c>
      <c r="H38" s="45">
        <f t="shared" si="36"/>
        <v>8250.626999999999</v>
      </c>
      <c r="I38" s="45">
        <f t="shared" si="36"/>
        <v>8250.626999999999</v>
      </c>
      <c r="J38" s="45">
        <f t="shared" si="36"/>
        <v>8329.167</v>
      </c>
      <c r="K38" s="45">
        <f t="shared" si="36"/>
        <v>13114.216500000002</v>
      </c>
      <c r="L38" s="45">
        <f t="shared" si="36"/>
        <v>12929.647500000001</v>
      </c>
      <c r="M38" s="45">
        <f t="shared" si="36"/>
        <v>7816.693499999999</v>
      </c>
      <c r="N38" s="45">
        <f t="shared" si="36"/>
        <v>8024.8245</v>
      </c>
      <c r="O38" s="45">
        <f t="shared" si="36"/>
        <v>8130.853499999999</v>
      </c>
      <c r="P38" s="45">
        <f aca="true" t="shared" si="42" ref="P38:X38">P37</f>
        <v>8130.853499999999</v>
      </c>
      <c r="Q38" s="45">
        <f t="shared" si="42"/>
        <v>8209.3935</v>
      </c>
      <c r="R38" s="45">
        <f t="shared" si="42"/>
        <v>8209.3935</v>
      </c>
      <c r="S38" s="45">
        <f t="shared" si="42"/>
        <v>8130.853499999999</v>
      </c>
      <c r="T38" s="45">
        <f t="shared" si="42"/>
        <v>8130.853499999999</v>
      </c>
      <c r="U38" s="45">
        <f t="shared" si="42"/>
        <v>8130.853499999999</v>
      </c>
      <c r="V38" s="45">
        <f t="shared" si="42"/>
        <v>8209.3935</v>
      </c>
      <c r="W38" s="45">
        <f t="shared" si="42"/>
        <v>8209.3935</v>
      </c>
      <c r="X38" s="48">
        <f t="shared" si="42"/>
        <v>8130.853499999999</v>
      </c>
      <c r="Y38" s="48">
        <f t="shared" si="21"/>
        <v>8130.853499999999</v>
      </c>
      <c r="Z38" s="48">
        <f t="shared" si="22"/>
        <v>8024.8245</v>
      </c>
      <c r="AA38" s="48">
        <f t="shared" si="23"/>
        <v>7816.693499999999</v>
      </c>
      <c r="AB38" s="48">
        <f t="shared" si="24"/>
        <v>8250.626999999999</v>
      </c>
      <c r="AC38" s="48">
        <f t="shared" si="25"/>
        <v>8285.97</v>
      </c>
      <c r="AD38" s="48">
        <f t="shared" si="26"/>
        <v>8285.97</v>
      </c>
      <c r="AE38" s="48">
        <f t="shared" si="27"/>
        <v>8329.167</v>
      </c>
      <c r="AF38" s="48">
        <f t="shared" si="28"/>
        <v>8364.51</v>
      </c>
      <c r="AG38" s="48">
        <f t="shared" si="28"/>
        <v>8001.2625</v>
      </c>
      <c r="AH38" s="49">
        <f t="shared" si="29"/>
        <v>254738.5995</v>
      </c>
    </row>
    <row r="39" spans="1:34" ht="15" customHeight="1">
      <c r="A39" s="25" t="s">
        <v>33</v>
      </c>
      <c r="B39" s="25"/>
      <c r="C39" s="26">
        <v>44410</v>
      </c>
      <c r="D39" s="45">
        <f t="shared" si="36"/>
        <v>8001.2625</v>
      </c>
      <c r="E39" s="45">
        <f t="shared" si="36"/>
        <v>8329.167</v>
      </c>
      <c r="F39" s="45">
        <f t="shared" si="36"/>
        <v>8329.167</v>
      </c>
      <c r="G39" s="45">
        <f t="shared" si="36"/>
        <v>8250.626999999999</v>
      </c>
      <c r="H39" s="45">
        <f t="shared" si="36"/>
        <v>8250.626999999999</v>
      </c>
      <c r="I39" s="45">
        <f t="shared" si="36"/>
        <v>8250.626999999999</v>
      </c>
      <c r="J39" s="45">
        <f t="shared" si="36"/>
        <v>8329.167</v>
      </c>
      <c r="K39" s="45">
        <f t="shared" si="36"/>
        <v>13114.216500000002</v>
      </c>
      <c r="L39" s="45">
        <f t="shared" si="36"/>
        <v>12929.647500000001</v>
      </c>
      <c r="M39" s="45">
        <f t="shared" si="36"/>
        <v>7816.693499999999</v>
      </c>
      <c r="N39" s="45">
        <f t="shared" si="36"/>
        <v>8024.8245</v>
      </c>
      <c r="O39" s="45">
        <f t="shared" si="36"/>
        <v>8130.853499999999</v>
      </c>
      <c r="P39" s="45">
        <f aca="true" t="shared" si="43" ref="P39:X39">P38</f>
        <v>8130.853499999999</v>
      </c>
      <c r="Q39" s="45">
        <f t="shared" si="43"/>
        <v>8209.3935</v>
      </c>
      <c r="R39" s="45">
        <f t="shared" si="43"/>
        <v>8209.3935</v>
      </c>
      <c r="S39" s="45">
        <f t="shared" si="43"/>
        <v>8130.853499999999</v>
      </c>
      <c r="T39" s="45">
        <f t="shared" si="43"/>
        <v>8130.853499999999</v>
      </c>
      <c r="U39" s="45">
        <f t="shared" si="43"/>
        <v>8130.853499999999</v>
      </c>
      <c r="V39" s="45">
        <f t="shared" si="43"/>
        <v>8209.3935</v>
      </c>
      <c r="W39" s="45">
        <f t="shared" si="43"/>
        <v>8209.3935</v>
      </c>
      <c r="X39" s="48">
        <f t="shared" si="43"/>
        <v>8130.853499999999</v>
      </c>
      <c r="Y39" s="48">
        <f t="shared" si="21"/>
        <v>8130.853499999999</v>
      </c>
      <c r="Z39" s="48">
        <f t="shared" si="22"/>
        <v>8024.8245</v>
      </c>
      <c r="AA39" s="48">
        <f t="shared" si="23"/>
        <v>7816.693499999999</v>
      </c>
      <c r="AB39" s="48">
        <f t="shared" si="24"/>
        <v>8250.626999999999</v>
      </c>
      <c r="AC39" s="48">
        <f t="shared" si="25"/>
        <v>8285.97</v>
      </c>
      <c r="AD39" s="48">
        <f t="shared" si="26"/>
        <v>8285.97</v>
      </c>
      <c r="AE39" s="48">
        <f t="shared" si="27"/>
        <v>8329.167</v>
      </c>
      <c r="AF39" s="48">
        <f t="shared" si="28"/>
        <v>8364.51</v>
      </c>
      <c r="AG39" s="48">
        <f t="shared" si="28"/>
        <v>8001.2625</v>
      </c>
      <c r="AH39" s="49">
        <f t="shared" si="29"/>
        <v>254738.5995</v>
      </c>
    </row>
    <row r="40" spans="1:34" ht="15" customHeight="1">
      <c r="A40" s="25" t="s">
        <v>34</v>
      </c>
      <c r="B40" s="25"/>
      <c r="C40" s="26">
        <v>44441</v>
      </c>
      <c r="D40" s="45">
        <f t="shared" si="36"/>
        <v>8001.2625</v>
      </c>
      <c r="E40" s="45">
        <f t="shared" si="36"/>
        <v>8329.167</v>
      </c>
      <c r="F40" s="45">
        <f t="shared" si="36"/>
        <v>8329.167</v>
      </c>
      <c r="G40" s="45">
        <f t="shared" si="36"/>
        <v>8250.626999999999</v>
      </c>
      <c r="H40" s="45">
        <f t="shared" si="36"/>
        <v>8250.626999999999</v>
      </c>
      <c r="I40" s="45">
        <f t="shared" si="36"/>
        <v>8250.626999999999</v>
      </c>
      <c r="J40" s="45">
        <f t="shared" si="36"/>
        <v>8329.167</v>
      </c>
      <c r="K40" s="45">
        <f t="shared" si="36"/>
        <v>13114.216500000002</v>
      </c>
      <c r="L40" s="45">
        <f t="shared" si="36"/>
        <v>12929.647500000001</v>
      </c>
      <c r="M40" s="45">
        <f t="shared" si="36"/>
        <v>7816.693499999999</v>
      </c>
      <c r="N40" s="45">
        <f t="shared" si="36"/>
        <v>8024.8245</v>
      </c>
      <c r="O40" s="45">
        <f t="shared" si="36"/>
        <v>8130.853499999999</v>
      </c>
      <c r="P40" s="45">
        <f aca="true" t="shared" si="44" ref="P40:X40">P39</f>
        <v>8130.853499999999</v>
      </c>
      <c r="Q40" s="45">
        <f t="shared" si="44"/>
        <v>8209.3935</v>
      </c>
      <c r="R40" s="45">
        <f t="shared" si="44"/>
        <v>8209.3935</v>
      </c>
      <c r="S40" s="45">
        <f t="shared" si="44"/>
        <v>8130.853499999999</v>
      </c>
      <c r="T40" s="45">
        <f t="shared" si="44"/>
        <v>8130.853499999999</v>
      </c>
      <c r="U40" s="45">
        <f t="shared" si="44"/>
        <v>8130.853499999999</v>
      </c>
      <c r="V40" s="45">
        <f t="shared" si="44"/>
        <v>8209.3935</v>
      </c>
      <c r="W40" s="45">
        <f t="shared" si="44"/>
        <v>8209.3935</v>
      </c>
      <c r="X40" s="48">
        <f t="shared" si="44"/>
        <v>8130.853499999999</v>
      </c>
      <c r="Y40" s="48">
        <f t="shared" si="21"/>
        <v>8130.853499999999</v>
      </c>
      <c r="Z40" s="48">
        <f t="shared" si="22"/>
        <v>8024.8245</v>
      </c>
      <c r="AA40" s="48">
        <f t="shared" si="23"/>
        <v>7816.693499999999</v>
      </c>
      <c r="AB40" s="48">
        <f t="shared" si="24"/>
        <v>8250.626999999999</v>
      </c>
      <c r="AC40" s="48">
        <f t="shared" si="25"/>
        <v>8285.97</v>
      </c>
      <c r="AD40" s="48">
        <f t="shared" si="26"/>
        <v>8285.97</v>
      </c>
      <c r="AE40" s="48">
        <f t="shared" si="27"/>
        <v>8329.167</v>
      </c>
      <c r="AF40" s="48">
        <f t="shared" si="28"/>
        <v>8364.51</v>
      </c>
      <c r="AG40" s="48">
        <f t="shared" si="28"/>
        <v>8001.2625</v>
      </c>
      <c r="AH40" s="49">
        <f t="shared" si="29"/>
        <v>254738.5995</v>
      </c>
    </row>
    <row r="41" spans="1:34" ht="15" customHeight="1">
      <c r="A41" s="25" t="s">
        <v>35</v>
      </c>
      <c r="B41" s="25"/>
      <c r="C41" s="26">
        <v>44471</v>
      </c>
      <c r="D41" s="45">
        <f t="shared" si="36"/>
        <v>8001.2625</v>
      </c>
      <c r="E41" s="45">
        <f t="shared" si="36"/>
        <v>8329.167</v>
      </c>
      <c r="F41" s="45">
        <f t="shared" si="36"/>
        <v>8329.167</v>
      </c>
      <c r="G41" s="45">
        <f t="shared" si="36"/>
        <v>8250.626999999999</v>
      </c>
      <c r="H41" s="45">
        <f t="shared" si="36"/>
        <v>8250.626999999999</v>
      </c>
      <c r="I41" s="45">
        <f t="shared" si="36"/>
        <v>8250.626999999999</v>
      </c>
      <c r="J41" s="45">
        <f t="shared" si="36"/>
        <v>8329.167</v>
      </c>
      <c r="K41" s="45">
        <f t="shared" si="36"/>
        <v>13114.216500000002</v>
      </c>
      <c r="L41" s="45">
        <f t="shared" si="36"/>
        <v>12929.647500000001</v>
      </c>
      <c r="M41" s="45">
        <f t="shared" si="36"/>
        <v>7816.693499999999</v>
      </c>
      <c r="N41" s="45">
        <f t="shared" si="36"/>
        <v>8024.8245</v>
      </c>
      <c r="O41" s="45">
        <f t="shared" si="36"/>
        <v>8130.853499999999</v>
      </c>
      <c r="P41" s="45">
        <f aca="true" t="shared" si="45" ref="P41:X41">P40</f>
        <v>8130.853499999999</v>
      </c>
      <c r="Q41" s="45">
        <f t="shared" si="45"/>
        <v>8209.3935</v>
      </c>
      <c r="R41" s="45">
        <f t="shared" si="45"/>
        <v>8209.3935</v>
      </c>
      <c r="S41" s="45">
        <f t="shared" si="45"/>
        <v>8130.853499999999</v>
      </c>
      <c r="T41" s="45">
        <f t="shared" si="45"/>
        <v>8130.853499999999</v>
      </c>
      <c r="U41" s="45">
        <f t="shared" si="45"/>
        <v>8130.853499999999</v>
      </c>
      <c r="V41" s="45">
        <f t="shared" si="45"/>
        <v>8209.3935</v>
      </c>
      <c r="W41" s="45">
        <f t="shared" si="45"/>
        <v>8209.3935</v>
      </c>
      <c r="X41" s="48">
        <f t="shared" si="45"/>
        <v>8130.853499999999</v>
      </c>
      <c r="Y41" s="48">
        <f t="shared" si="21"/>
        <v>8130.853499999999</v>
      </c>
      <c r="Z41" s="48">
        <f t="shared" si="22"/>
        <v>8024.8245</v>
      </c>
      <c r="AA41" s="48">
        <f t="shared" si="23"/>
        <v>7816.693499999999</v>
      </c>
      <c r="AB41" s="48">
        <f t="shared" si="24"/>
        <v>8250.626999999999</v>
      </c>
      <c r="AC41" s="48">
        <f t="shared" si="25"/>
        <v>8285.97</v>
      </c>
      <c r="AD41" s="48">
        <f t="shared" si="26"/>
        <v>8285.97</v>
      </c>
      <c r="AE41" s="48">
        <f t="shared" si="27"/>
        <v>8329.167</v>
      </c>
      <c r="AF41" s="48">
        <f t="shared" si="28"/>
        <v>8364.51</v>
      </c>
      <c r="AG41" s="48">
        <f t="shared" si="28"/>
        <v>8001.2625</v>
      </c>
      <c r="AH41" s="49">
        <f t="shared" si="29"/>
        <v>254738.5995</v>
      </c>
    </row>
    <row r="42" spans="1:34" ht="15" customHeight="1">
      <c r="A42" s="25" t="s">
        <v>36</v>
      </c>
      <c r="B42" s="25"/>
      <c r="C42" s="26">
        <v>44502</v>
      </c>
      <c r="D42" s="45">
        <f t="shared" si="36"/>
        <v>8001.2625</v>
      </c>
      <c r="E42" s="45">
        <f t="shared" si="36"/>
        <v>8329.167</v>
      </c>
      <c r="F42" s="45">
        <f t="shared" si="36"/>
        <v>8329.167</v>
      </c>
      <c r="G42" s="45">
        <f t="shared" si="36"/>
        <v>8250.626999999999</v>
      </c>
      <c r="H42" s="45">
        <f t="shared" si="36"/>
        <v>8250.626999999999</v>
      </c>
      <c r="I42" s="45">
        <f t="shared" si="36"/>
        <v>8250.626999999999</v>
      </c>
      <c r="J42" s="45">
        <f t="shared" si="36"/>
        <v>8329.167</v>
      </c>
      <c r="K42" s="45">
        <f t="shared" si="36"/>
        <v>13114.216500000002</v>
      </c>
      <c r="L42" s="45">
        <f t="shared" si="36"/>
        <v>12929.647500000001</v>
      </c>
      <c r="M42" s="45">
        <f t="shared" si="36"/>
        <v>7816.693499999999</v>
      </c>
      <c r="N42" s="45">
        <f t="shared" si="36"/>
        <v>8024.8245</v>
      </c>
      <c r="O42" s="45">
        <f t="shared" si="36"/>
        <v>8130.853499999999</v>
      </c>
      <c r="P42" s="45">
        <f aca="true" t="shared" si="46" ref="P42:X42">P41</f>
        <v>8130.853499999999</v>
      </c>
      <c r="Q42" s="45">
        <f t="shared" si="46"/>
        <v>8209.3935</v>
      </c>
      <c r="R42" s="45">
        <f t="shared" si="46"/>
        <v>8209.3935</v>
      </c>
      <c r="S42" s="45">
        <f t="shared" si="46"/>
        <v>8130.853499999999</v>
      </c>
      <c r="T42" s="45">
        <f t="shared" si="46"/>
        <v>8130.853499999999</v>
      </c>
      <c r="U42" s="45">
        <f t="shared" si="46"/>
        <v>8130.853499999999</v>
      </c>
      <c r="V42" s="45">
        <f t="shared" si="46"/>
        <v>8209.3935</v>
      </c>
      <c r="W42" s="45">
        <f t="shared" si="46"/>
        <v>8209.3935</v>
      </c>
      <c r="X42" s="48">
        <f t="shared" si="46"/>
        <v>8130.853499999999</v>
      </c>
      <c r="Y42" s="48">
        <f t="shared" si="21"/>
        <v>8130.853499999999</v>
      </c>
      <c r="Z42" s="48">
        <f t="shared" si="22"/>
        <v>8024.8245</v>
      </c>
      <c r="AA42" s="48">
        <f t="shared" si="23"/>
        <v>7816.693499999999</v>
      </c>
      <c r="AB42" s="48">
        <f t="shared" si="24"/>
        <v>8250.626999999999</v>
      </c>
      <c r="AC42" s="48">
        <f t="shared" si="25"/>
        <v>8285.97</v>
      </c>
      <c r="AD42" s="48">
        <f t="shared" si="26"/>
        <v>8285.97</v>
      </c>
      <c r="AE42" s="48">
        <f t="shared" si="27"/>
        <v>8329.167</v>
      </c>
      <c r="AF42" s="48">
        <f t="shared" si="28"/>
        <v>8364.51</v>
      </c>
      <c r="AG42" s="48">
        <f t="shared" si="28"/>
        <v>8001.2625</v>
      </c>
      <c r="AH42" s="49">
        <f t="shared" si="29"/>
        <v>254738.5995</v>
      </c>
    </row>
    <row r="43" spans="1:34" ht="15" customHeight="1">
      <c r="A43" s="25" t="s">
        <v>37</v>
      </c>
      <c r="B43" s="25"/>
      <c r="C43" s="26">
        <v>44532</v>
      </c>
      <c r="D43" s="45">
        <f t="shared" si="36"/>
        <v>8001.2625</v>
      </c>
      <c r="E43" s="45">
        <f t="shared" si="36"/>
        <v>8329.167</v>
      </c>
      <c r="F43" s="45">
        <f t="shared" si="36"/>
        <v>8329.167</v>
      </c>
      <c r="G43" s="45">
        <f t="shared" si="36"/>
        <v>8250.626999999999</v>
      </c>
      <c r="H43" s="45">
        <f t="shared" si="36"/>
        <v>8250.626999999999</v>
      </c>
      <c r="I43" s="45">
        <f t="shared" si="36"/>
        <v>8250.626999999999</v>
      </c>
      <c r="J43" s="45">
        <f t="shared" si="36"/>
        <v>8329.167</v>
      </c>
      <c r="K43" s="45">
        <f t="shared" si="36"/>
        <v>13114.216500000002</v>
      </c>
      <c r="L43" s="45">
        <f t="shared" si="36"/>
        <v>12929.647500000001</v>
      </c>
      <c r="M43" s="45">
        <f t="shared" si="36"/>
        <v>7816.693499999999</v>
      </c>
      <c r="N43" s="45">
        <f t="shared" si="36"/>
        <v>8024.8245</v>
      </c>
      <c r="O43" s="45">
        <f t="shared" si="36"/>
        <v>8130.853499999999</v>
      </c>
      <c r="P43" s="45">
        <f aca="true" t="shared" si="47" ref="P43:X43">P42</f>
        <v>8130.853499999999</v>
      </c>
      <c r="Q43" s="45">
        <f t="shared" si="47"/>
        <v>8209.3935</v>
      </c>
      <c r="R43" s="45">
        <f t="shared" si="47"/>
        <v>8209.3935</v>
      </c>
      <c r="S43" s="45">
        <f t="shared" si="47"/>
        <v>8130.853499999999</v>
      </c>
      <c r="T43" s="45">
        <f t="shared" si="47"/>
        <v>8130.853499999999</v>
      </c>
      <c r="U43" s="45">
        <f t="shared" si="47"/>
        <v>8130.853499999999</v>
      </c>
      <c r="V43" s="45">
        <f t="shared" si="47"/>
        <v>8209.3935</v>
      </c>
      <c r="W43" s="45">
        <f t="shared" si="47"/>
        <v>8209.3935</v>
      </c>
      <c r="X43" s="48">
        <f t="shared" si="47"/>
        <v>8130.853499999999</v>
      </c>
      <c r="Y43" s="48">
        <f t="shared" si="21"/>
        <v>8130.853499999999</v>
      </c>
      <c r="Z43" s="48">
        <f t="shared" si="22"/>
        <v>8024.8245</v>
      </c>
      <c r="AA43" s="48">
        <f t="shared" si="23"/>
        <v>7816.693499999999</v>
      </c>
      <c r="AB43" s="48">
        <f t="shared" si="24"/>
        <v>8250.626999999999</v>
      </c>
      <c r="AC43" s="48">
        <f t="shared" si="25"/>
        <v>8285.97</v>
      </c>
      <c r="AD43" s="48">
        <f t="shared" si="26"/>
        <v>8285.97</v>
      </c>
      <c r="AE43" s="48">
        <f t="shared" si="27"/>
        <v>8329.167</v>
      </c>
      <c r="AF43" s="48">
        <f t="shared" si="28"/>
        <v>8364.51</v>
      </c>
      <c r="AG43" s="48">
        <f t="shared" si="28"/>
        <v>8001.2625</v>
      </c>
      <c r="AH43" s="49">
        <f t="shared" si="29"/>
        <v>254738.5995</v>
      </c>
    </row>
    <row r="44" spans="1:34" ht="15" customHeight="1">
      <c r="A44" s="25" t="s">
        <v>38</v>
      </c>
      <c r="B44" s="25"/>
      <c r="C44" s="26">
        <v>44563</v>
      </c>
      <c r="D44" s="45">
        <f t="shared" si="36"/>
        <v>8001.2625</v>
      </c>
      <c r="E44" s="45">
        <f t="shared" si="36"/>
        <v>8329.167</v>
      </c>
      <c r="F44" s="45">
        <f t="shared" si="36"/>
        <v>8329.167</v>
      </c>
      <c r="G44" s="45">
        <f t="shared" si="36"/>
        <v>8250.626999999999</v>
      </c>
      <c r="H44" s="45">
        <f t="shared" si="36"/>
        <v>8250.626999999999</v>
      </c>
      <c r="I44" s="45">
        <f t="shared" si="36"/>
        <v>8250.626999999999</v>
      </c>
      <c r="J44" s="45">
        <f t="shared" si="36"/>
        <v>8329.167</v>
      </c>
      <c r="K44" s="45">
        <f t="shared" si="36"/>
        <v>13114.216500000002</v>
      </c>
      <c r="L44" s="45">
        <f t="shared" si="36"/>
        <v>12929.647500000001</v>
      </c>
      <c r="M44" s="45">
        <f t="shared" si="36"/>
        <v>7816.693499999999</v>
      </c>
      <c r="N44" s="45">
        <f t="shared" si="36"/>
        <v>8024.8245</v>
      </c>
      <c r="O44" s="45">
        <f t="shared" si="36"/>
        <v>8130.853499999999</v>
      </c>
      <c r="P44" s="45">
        <f aca="true" t="shared" si="48" ref="P44:X44">P43</f>
        <v>8130.853499999999</v>
      </c>
      <c r="Q44" s="45">
        <f t="shared" si="48"/>
        <v>8209.3935</v>
      </c>
      <c r="R44" s="45">
        <f t="shared" si="48"/>
        <v>8209.3935</v>
      </c>
      <c r="S44" s="45">
        <f t="shared" si="48"/>
        <v>8130.853499999999</v>
      </c>
      <c r="T44" s="45">
        <f t="shared" si="48"/>
        <v>8130.853499999999</v>
      </c>
      <c r="U44" s="45">
        <f t="shared" si="48"/>
        <v>8130.853499999999</v>
      </c>
      <c r="V44" s="45">
        <f t="shared" si="48"/>
        <v>8209.3935</v>
      </c>
      <c r="W44" s="45">
        <f t="shared" si="48"/>
        <v>8209.3935</v>
      </c>
      <c r="X44" s="48">
        <f t="shared" si="48"/>
        <v>8130.853499999999</v>
      </c>
      <c r="Y44" s="48">
        <f t="shared" si="21"/>
        <v>8130.853499999999</v>
      </c>
      <c r="Z44" s="48">
        <f t="shared" si="22"/>
        <v>8024.8245</v>
      </c>
      <c r="AA44" s="48">
        <f t="shared" si="23"/>
        <v>7816.693499999999</v>
      </c>
      <c r="AB44" s="48">
        <f t="shared" si="24"/>
        <v>8250.626999999999</v>
      </c>
      <c r="AC44" s="48">
        <f t="shared" si="25"/>
        <v>8285.97</v>
      </c>
      <c r="AD44" s="48">
        <f t="shared" si="26"/>
        <v>8285.97</v>
      </c>
      <c r="AE44" s="48">
        <f t="shared" si="27"/>
        <v>8329.167</v>
      </c>
      <c r="AF44" s="48">
        <f t="shared" si="28"/>
        <v>8364.51</v>
      </c>
      <c r="AG44" s="48">
        <f t="shared" si="28"/>
        <v>8001.2625</v>
      </c>
      <c r="AH44" s="49">
        <f t="shared" si="29"/>
        <v>254738.5995</v>
      </c>
    </row>
    <row r="45" spans="1:34" ht="15" customHeight="1">
      <c r="A45" s="25" t="s">
        <v>39</v>
      </c>
      <c r="B45" s="25"/>
      <c r="C45" s="26">
        <v>44594</v>
      </c>
      <c r="D45" s="45">
        <f t="shared" si="36"/>
        <v>8001.2625</v>
      </c>
      <c r="E45" s="45">
        <f t="shared" si="36"/>
        <v>8329.167</v>
      </c>
      <c r="F45" s="45">
        <f t="shared" si="36"/>
        <v>8329.167</v>
      </c>
      <c r="G45" s="45">
        <f t="shared" si="36"/>
        <v>8250.626999999999</v>
      </c>
      <c r="H45" s="45">
        <f t="shared" si="36"/>
        <v>8250.626999999999</v>
      </c>
      <c r="I45" s="45">
        <f t="shared" si="36"/>
        <v>8250.626999999999</v>
      </c>
      <c r="J45" s="45">
        <f t="shared" si="36"/>
        <v>8329.167</v>
      </c>
      <c r="K45" s="45">
        <f t="shared" si="36"/>
        <v>13114.216500000002</v>
      </c>
      <c r="L45" s="45">
        <f t="shared" si="36"/>
        <v>12929.647500000001</v>
      </c>
      <c r="M45" s="45">
        <f t="shared" si="36"/>
        <v>7816.693499999999</v>
      </c>
      <c r="N45" s="45">
        <f t="shared" si="36"/>
        <v>8024.8245</v>
      </c>
      <c r="O45" s="45">
        <f t="shared" si="36"/>
        <v>8130.853499999999</v>
      </c>
      <c r="P45" s="45">
        <f aca="true" t="shared" si="49" ref="P45:X45">P44</f>
        <v>8130.853499999999</v>
      </c>
      <c r="Q45" s="45">
        <f t="shared" si="49"/>
        <v>8209.3935</v>
      </c>
      <c r="R45" s="45">
        <f t="shared" si="49"/>
        <v>8209.3935</v>
      </c>
      <c r="S45" s="45">
        <f t="shared" si="49"/>
        <v>8130.853499999999</v>
      </c>
      <c r="T45" s="45">
        <f t="shared" si="49"/>
        <v>8130.853499999999</v>
      </c>
      <c r="U45" s="45">
        <f t="shared" si="49"/>
        <v>8130.853499999999</v>
      </c>
      <c r="V45" s="45">
        <f t="shared" si="49"/>
        <v>8209.3935</v>
      </c>
      <c r="W45" s="45">
        <f t="shared" si="49"/>
        <v>8209.3935</v>
      </c>
      <c r="X45" s="48">
        <f t="shared" si="49"/>
        <v>8130.853499999999</v>
      </c>
      <c r="Y45" s="48">
        <f t="shared" si="21"/>
        <v>8130.853499999999</v>
      </c>
      <c r="Z45" s="48">
        <f t="shared" si="22"/>
        <v>8024.8245</v>
      </c>
      <c r="AA45" s="48">
        <f t="shared" si="23"/>
        <v>7816.693499999999</v>
      </c>
      <c r="AB45" s="48">
        <f t="shared" si="24"/>
        <v>8250.626999999999</v>
      </c>
      <c r="AC45" s="48">
        <f t="shared" si="25"/>
        <v>8285.97</v>
      </c>
      <c r="AD45" s="48">
        <f t="shared" si="26"/>
        <v>8285.97</v>
      </c>
      <c r="AE45" s="48">
        <f t="shared" si="27"/>
        <v>8329.167</v>
      </c>
      <c r="AF45" s="48">
        <f t="shared" si="28"/>
        <v>8364.51</v>
      </c>
      <c r="AG45" s="48">
        <f t="shared" si="28"/>
        <v>8001.2625</v>
      </c>
      <c r="AH45" s="49">
        <f t="shared" si="29"/>
        <v>254738.5995</v>
      </c>
    </row>
    <row r="46" spans="1:34" ht="15" customHeight="1">
      <c r="A46" s="25" t="s">
        <v>40</v>
      </c>
      <c r="B46" s="25"/>
      <c r="C46" s="26">
        <v>44622</v>
      </c>
      <c r="D46" s="45">
        <f t="shared" si="36"/>
        <v>8001.2625</v>
      </c>
      <c r="E46" s="45">
        <f t="shared" si="36"/>
        <v>8329.167</v>
      </c>
      <c r="F46" s="45">
        <f t="shared" si="36"/>
        <v>8329.167</v>
      </c>
      <c r="G46" s="45">
        <f t="shared" si="36"/>
        <v>8250.626999999999</v>
      </c>
      <c r="H46" s="45">
        <f t="shared" si="36"/>
        <v>8250.626999999999</v>
      </c>
      <c r="I46" s="45">
        <f t="shared" si="36"/>
        <v>8250.626999999999</v>
      </c>
      <c r="J46" s="45">
        <f t="shared" si="36"/>
        <v>8329.167</v>
      </c>
      <c r="K46" s="45">
        <f t="shared" si="36"/>
        <v>13114.216500000002</v>
      </c>
      <c r="L46" s="45">
        <f t="shared" si="36"/>
        <v>12929.647500000001</v>
      </c>
      <c r="M46" s="45">
        <f t="shared" si="36"/>
        <v>7816.693499999999</v>
      </c>
      <c r="N46" s="45">
        <f t="shared" si="36"/>
        <v>8024.8245</v>
      </c>
      <c r="O46" s="45">
        <f t="shared" si="36"/>
        <v>8130.853499999999</v>
      </c>
      <c r="P46" s="45">
        <f aca="true" t="shared" si="50" ref="P46:X46">P45</f>
        <v>8130.853499999999</v>
      </c>
      <c r="Q46" s="45">
        <f t="shared" si="50"/>
        <v>8209.3935</v>
      </c>
      <c r="R46" s="45">
        <f t="shared" si="50"/>
        <v>8209.3935</v>
      </c>
      <c r="S46" s="45">
        <f t="shared" si="50"/>
        <v>8130.853499999999</v>
      </c>
      <c r="T46" s="45">
        <f t="shared" si="50"/>
        <v>8130.853499999999</v>
      </c>
      <c r="U46" s="45">
        <f t="shared" si="50"/>
        <v>8130.853499999999</v>
      </c>
      <c r="V46" s="45">
        <f t="shared" si="50"/>
        <v>8209.3935</v>
      </c>
      <c r="W46" s="45">
        <f t="shared" si="50"/>
        <v>8209.3935</v>
      </c>
      <c r="X46" s="48">
        <f t="shared" si="50"/>
        <v>8130.853499999999</v>
      </c>
      <c r="Y46" s="48">
        <f t="shared" si="21"/>
        <v>8130.853499999999</v>
      </c>
      <c r="Z46" s="48">
        <f t="shared" si="22"/>
        <v>8024.8245</v>
      </c>
      <c r="AA46" s="48">
        <f t="shared" si="23"/>
        <v>7816.693499999999</v>
      </c>
      <c r="AB46" s="48">
        <f t="shared" si="24"/>
        <v>8250.626999999999</v>
      </c>
      <c r="AC46" s="48">
        <f t="shared" si="25"/>
        <v>8285.97</v>
      </c>
      <c r="AD46" s="48">
        <f t="shared" si="26"/>
        <v>8285.97</v>
      </c>
      <c r="AE46" s="48">
        <f t="shared" si="27"/>
        <v>8329.167</v>
      </c>
      <c r="AF46" s="48">
        <f t="shared" si="28"/>
        <v>8364.51</v>
      </c>
      <c r="AG46" s="48">
        <f t="shared" si="28"/>
        <v>8001.2625</v>
      </c>
      <c r="AH46" s="49">
        <f t="shared" si="29"/>
        <v>254738.5995</v>
      </c>
    </row>
    <row r="47" spans="1:34" ht="15" customHeight="1">
      <c r="A47" s="25" t="s">
        <v>41</v>
      </c>
      <c r="B47" s="25"/>
      <c r="C47" s="26">
        <v>44653</v>
      </c>
      <c r="D47" s="45">
        <f t="shared" si="36"/>
        <v>8001.2625</v>
      </c>
      <c r="E47" s="45">
        <f t="shared" si="36"/>
        <v>8329.167</v>
      </c>
      <c r="F47" s="45">
        <f t="shared" si="36"/>
        <v>8329.167</v>
      </c>
      <c r="G47" s="45">
        <f t="shared" si="36"/>
        <v>8250.626999999999</v>
      </c>
      <c r="H47" s="45">
        <f t="shared" si="36"/>
        <v>8250.626999999999</v>
      </c>
      <c r="I47" s="45">
        <f t="shared" si="36"/>
        <v>8250.626999999999</v>
      </c>
      <c r="J47" s="45">
        <f t="shared" si="36"/>
        <v>8329.167</v>
      </c>
      <c r="K47" s="45">
        <f t="shared" si="36"/>
        <v>13114.216500000002</v>
      </c>
      <c r="L47" s="45">
        <f t="shared" si="36"/>
        <v>12929.647500000001</v>
      </c>
      <c r="M47" s="45">
        <f t="shared" si="36"/>
        <v>7816.693499999999</v>
      </c>
      <c r="N47" s="45">
        <f t="shared" si="36"/>
        <v>8024.8245</v>
      </c>
      <c r="O47" s="45">
        <f t="shared" si="36"/>
        <v>8130.853499999999</v>
      </c>
      <c r="P47" s="45">
        <f aca="true" t="shared" si="51" ref="P47:X47">P46</f>
        <v>8130.853499999999</v>
      </c>
      <c r="Q47" s="45">
        <f t="shared" si="51"/>
        <v>8209.3935</v>
      </c>
      <c r="R47" s="45">
        <f t="shared" si="51"/>
        <v>8209.3935</v>
      </c>
      <c r="S47" s="45">
        <f t="shared" si="51"/>
        <v>8130.853499999999</v>
      </c>
      <c r="T47" s="45">
        <f t="shared" si="51"/>
        <v>8130.853499999999</v>
      </c>
      <c r="U47" s="45">
        <f t="shared" si="51"/>
        <v>8130.853499999999</v>
      </c>
      <c r="V47" s="45">
        <f t="shared" si="51"/>
        <v>8209.3935</v>
      </c>
      <c r="W47" s="45">
        <f t="shared" si="51"/>
        <v>8209.3935</v>
      </c>
      <c r="X47" s="48">
        <f t="shared" si="51"/>
        <v>8130.853499999999</v>
      </c>
      <c r="Y47" s="48">
        <f t="shared" si="21"/>
        <v>8130.853499999999</v>
      </c>
      <c r="Z47" s="48">
        <f t="shared" si="22"/>
        <v>8024.8245</v>
      </c>
      <c r="AA47" s="48">
        <f t="shared" si="23"/>
        <v>7816.693499999999</v>
      </c>
      <c r="AB47" s="48">
        <f t="shared" si="24"/>
        <v>8250.626999999999</v>
      </c>
      <c r="AC47" s="48">
        <f t="shared" si="25"/>
        <v>8285.97</v>
      </c>
      <c r="AD47" s="48">
        <f t="shared" si="26"/>
        <v>8285.97</v>
      </c>
      <c r="AE47" s="48">
        <f t="shared" si="27"/>
        <v>8329.167</v>
      </c>
      <c r="AF47" s="48">
        <f t="shared" si="28"/>
        <v>8364.51</v>
      </c>
      <c r="AG47" s="48">
        <f t="shared" si="28"/>
        <v>8001.2625</v>
      </c>
      <c r="AH47" s="49">
        <f t="shared" si="29"/>
        <v>254738.5995</v>
      </c>
    </row>
    <row r="48" spans="1:34" ht="15" customHeight="1">
      <c r="A48" s="25" t="s">
        <v>42</v>
      </c>
      <c r="B48" s="25"/>
      <c r="C48" s="26">
        <v>44683</v>
      </c>
      <c r="D48" s="45">
        <f t="shared" si="36"/>
        <v>8001.2625</v>
      </c>
      <c r="E48" s="45">
        <f t="shared" si="36"/>
        <v>8329.167</v>
      </c>
      <c r="F48" s="45">
        <f t="shared" si="36"/>
        <v>8329.167</v>
      </c>
      <c r="G48" s="45">
        <f t="shared" si="36"/>
        <v>8250.626999999999</v>
      </c>
      <c r="H48" s="45">
        <f t="shared" si="36"/>
        <v>8250.626999999999</v>
      </c>
      <c r="I48" s="45">
        <f t="shared" si="36"/>
        <v>8250.626999999999</v>
      </c>
      <c r="J48" s="45">
        <f t="shared" si="36"/>
        <v>8329.167</v>
      </c>
      <c r="K48" s="45">
        <f t="shared" si="36"/>
        <v>13114.216500000002</v>
      </c>
      <c r="L48" s="45">
        <f t="shared" si="36"/>
        <v>12929.647500000001</v>
      </c>
      <c r="M48" s="45">
        <f t="shared" si="36"/>
        <v>7816.693499999999</v>
      </c>
      <c r="N48" s="45">
        <f t="shared" si="36"/>
        <v>8024.8245</v>
      </c>
      <c r="O48" s="45">
        <f t="shared" si="36"/>
        <v>8130.853499999999</v>
      </c>
      <c r="P48" s="45">
        <f aca="true" t="shared" si="52" ref="P48:X48">P47</f>
        <v>8130.853499999999</v>
      </c>
      <c r="Q48" s="45">
        <f t="shared" si="52"/>
        <v>8209.3935</v>
      </c>
      <c r="R48" s="45">
        <f t="shared" si="52"/>
        <v>8209.3935</v>
      </c>
      <c r="S48" s="45">
        <f t="shared" si="52"/>
        <v>8130.853499999999</v>
      </c>
      <c r="T48" s="45">
        <f t="shared" si="52"/>
        <v>8130.853499999999</v>
      </c>
      <c r="U48" s="45">
        <f t="shared" si="52"/>
        <v>8130.853499999999</v>
      </c>
      <c r="V48" s="45">
        <f t="shared" si="52"/>
        <v>8209.3935</v>
      </c>
      <c r="W48" s="45">
        <f t="shared" si="52"/>
        <v>8209.3935</v>
      </c>
      <c r="X48" s="48">
        <f t="shared" si="52"/>
        <v>8130.853499999999</v>
      </c>
      <c r="Y48" s="48">
        <f aca="true" t="shared" si="53" ref="Y48:AA57">Y47</f>
        <v>8130.853499999999</v>
      </c>
      <c r="Z48" s="48">
        <f t="shared" si="53"/>
        <v>8024.8245</v>
      </c>
      <c r="AA48" s="48">
        <f t="shared" si="53"/>
        <v>7816.693499999999</v>
      </c>
      <c r="AB48" s="48">
        <f aca="true" t="shared" si="54" ref="AB48:AB81">AB47</f>
        <v>8250.626999999999</v>
      </c>
      <c r="AC48" s="48">
        <f aca="true" t="shared" si="55" ref="AC48:AC81">AC47</f>
        <v>8285.97</v>
      </c>
      <c r="AD48" s="48">
        <f aca="true" t="shared" si="56" ref="AD48:AD81">AD47</f>
        <v>8285.97</v>
      </c>
      <c r="AE48" s="48">
        <f aca="true" t="shared" si="57" ref="AE48:AE81">AE47</f>
        <v>8329.167</v>
      </c>
      <c r="AF48" s="48">
        <f aca="true" t="shared" si="58" ref="AF48:AG81">AF47</f>
        <v>8364.51</v>
      </c>
      <c r="AG48" s="48">
        <f t="shared" si="58"/>
        <v>8001.2625</v>
      </c>
      <c r="AH48" s="49">
        <f t="shared" si="29"/>
        <v>254738.5995</v>
      </c>
    </row>
    <row r="49" spans="1:34" ht="15" customHeight="1">
      <c r="A49" s="25" t="s">
        <v>43</v>
      </c>
      <c r="B49" s="25"/>
      <c r="C49" s="26">
        <v>44714</v>
      </c>
      <c r="D49" s="45">
        <f aca="true" t="shared" si="59" ref="D49:X58">D48</f>
        <v>8001.2625</v>
      </c>
      <c r="E49" s="45">
        <f t="shared" si="59"/>
        <v>8329.167</v>
      </c>
      <c r="F49" s="45">
        <f t="shared" si="59"/>
        <v>8329.167</v>
      </c>
      <c r="G49" s="45">
        <f t="shared" si="59"/>
        <v>8250.626999999999</v>
      </c>
      <c r="H49" s="45">
        <f t="shared" si="59"/>
        <v>8250.626999999999</v>
      </c>
      <c r="I49" s="45">
        <f t="shared" si="59"/>
        <v>8250.626999999999</v>
      </c>
      <c r="J49" s="45">
        <f t="shared" si="59"/>
        <v>8329.167</v>
      </c>
      <c r="K49" s="45">
        <f t="shared" si="59"/>
        <v>13114.216500000002</v>
      </c>
      <c r="L49" s="45">
        <f t="shared" si="59"/>
        <v>12929.647500000001</v>
      </c>
      <c r="M49" s="45">
        <f t="shared" si="59"/>
        <v>7816.693499999999</v>
      </c>
      <c r="N49" s="45">
        <f t="shared" si="59"/>
        <v>8024.8245</v>
      </c>
      <c r="O49" s="45">
        <f t="shared" si="59"/>
        <v>8130.853499999999</v>
      </c>
      <c r="P49" s="45">
        <f t="shared" si="59"/>
        <v>8130.853499999999</v>
      </c>
      <c r="Q49" s="45">
        <f t="shared" si="59"/>
        <v>8209.3935</v>
      </c>
      <c r="R49" s="45">
        <f t="shared" si="59"/>
        <v>8209.3935</v>
      </c>
      <c r="S49" s="45">
        <f t="shared" si="59"/>
        <v>8130.853499999999</v>
      </c>
      <c r="T49" s="45">
        <f t="shared" si="59"/>
        <v>8130.853499999999</v>
      </c>
      <c r="U49" s="45">
        <f t="shared" si="59"/>
        <v>8130.853499999999</v>
      </c>
      <c r="V49" s="45">
        <f t="shared" si="59"/>
        <v>8209.3935</v>
      </c>
      <c r="W49" s="45">
        <f t="shared" si="59"/>
        <v>8209.3935</v>
      </c>
      <c r="X49" s="48">
        <f t="shared" si="59"/>
        <v>8130.853499999999</v>
      </c>
      <c r="Y49" s="48">
        <f t="shared" si="53"/>
        <v>8130.853499999999</v>
      </c>
      <c r="Z49" s="48">
        <f t="shared" si="53"/>
        <v>8024.8245</v>
      </c>
      <c r="AA49" s="48">
        <f t="shared" si="53"/>
        <v>7816.693499999999</v>
      </c>
      <c r="AB49" s="48">
        <f t="shared" si="54"/>
        <v>8250.626999999999</v>
      </c>
      <c r="AC49" s="48">
        <f t="shared" si="55"/>
        <v>8285.97</v>
      </c>
      <c r="AD49" s="48">
        <f t="shared" si="56"/>
        <v>8285.97</v>
      </c>
      <c r="AE49" s="48">
        <f t="shared" si="57"/>
        <v>8329.167</v>
      </c>
      <c r="AF49" s="48">
        <f t="shared" si="58"/>
        <v>8364.51</v>
      </c>
      <c r="AG49" s="48">
        <f t="shared" si="58"/>
        <v>8001.2625</v>
      </c>
      <c r="AH49" s="49">
        <f t="shared" si="29"/>
        <v>254738.5995</v>
      </c>
    </row>
    <row r="50" spans="1:34" ht="15" customHeight="1">
      <c r="A50" s="25" t="s">
        <v>44</v>
      </c>
      <c r="B50" s="25"/>
      <c r="C50" s="26">
        <v>44744</v>
      </c>
      <c r="D50" s="45">
        <f t="shared" si="59"/>
        <v>8001.2625</v>
      </c>
      <c r="E50" s="45">
        <f t="shared" si="59"/>
        <v>8329.167</v>
      </c>
      <c r="F50" s="45">
        <f t="shared" si="59"/>
        <v>8329.167</v>
      </c>
      <c r="G50" s="45">
        <f t="shared" si="59"/>
        <v>8250.626999999999</v>
      </c>
      <c r="H50" s="45">
        <f t="shared" si="59"/>
        <v>8250.626999999999</v>
      </c>
      <c r="I50" s="45">
        <f t="shared" si="59"/>
        <v>8250.626999999999</v>
      </c>
      <c r="J50" s="45">
        <f t="shared" si="59"/>
        <v>8329.167</v>
      </c>
      <c r="K50" s="45">
        <f t="shared" si="59"/>
        <v>13114.216500000002</v>
      </c>
      <c r="L50" s="45">
        <f t="shared" si="59"/>
        <v>12929.647500000001</v>
      </c>
      <c r="M50" s="45">
        <f t="shared" si="59"/>
        <v>7816.693499999999</v>
      </c>
      <c r="N50" s="45">
        <f t="shared" si="59"/>
        <v>8024.8245</v>
      </c>
      <c r="O50" s="45">
        <f t="shared" si="59"/>
        <v>8130.853499999999</v>
      </c>
      <c r="P50" s="45">
        <f t="shared" si="59"/>
        <v>8130.853499999999</v>
      </c>
      <c r="Q50" s="45">
        <f t="shared" si="59"/>
        <v>8209.3935</v>
      </c>
      <c r="R50" s="45">
        <f t="shared" si="59"/>
        <v>8209.3935</v>
      </c>
      <c r="S50" s="45">
        <f t="shared" si="59"/>
        <v>8130.853499999999</v>
      </c>
      <c r="T50" s="45">
        <f t="shared" si="59"/>
        <v>8130.853499999999</v>
      </c>
      <c r="U50" s="45">
        <f t="shared" si="59"/>
        <v>8130.853499999999</v>
      </c>
      <c r="V50" s="45">
        <f t="shared" si="59"/>
        <v>8209.3935</v>
      </c>
      <c r="W50" s="45">
        <f t="shared" si="59"/>
        <v>8209.3935</v>
      </c>
      <c r="X50" s="48">
        <f t="shared" si="59"/>
        <v>8130.853499999999</v>
      </c>
      <c r="Y50" s="48">
        <f t="shared" si="53"/>
        <v>8130.853499999999</v>
      </c>
      <c r="Z50" s="48">
        <f t="shared" si="53"/>
        <v>8024.8245</v>
      </c>
      <c r="AA50" s="48">
        <f t="shared" si="53"/>
        <v>7816.693499999999</v>
      </c>
      <c r="AB50" s="48">
        <f t="shared" si="54"/>
        <v>8250.626999999999</v>
      </c>
      <c r="AC50" s="48">
        <f t="shared" si="55"/>
        <v>8285.97</v>
      </c>
      <c r="AD50" s="48">
        <f t="shared" si="56"/>
        <v>8285.97</v>
      </c>
      <c r="AE50" s="48">
        <f t="shared" si="57"/>
        <v>8329.167</v>
      </c>
      <c r="AF50" s="48">
        <f t="shared" si="58"/>
        <v>8364.51</v>
      </c>
      <c r="AG50" s="48">
        <f t="shared" si="58"/>
        <v>8001.2625</v>
      </c>
      <c r="AH50" s="49">
        <f t="shared" si="29"/>
        <v>254738.5995</v>
      </c>
    </row>
    <row r="51" spans="1:34" ht="15" customHeight="1">
      <c r="A51" s="25" t="s">
        <v>45</v>
      </c>
      <c r="B51" s="25"/>
      <c r="C51" s="26">
        <v>44775</v>
      </c>
      <c r="D51" s="45">
        <f t="shared" si="59"/>
        <v>8001.2625</v>
      </c>
      <c r="E51" s="45">
        <f t="shared" si="59"/>
        <v>8329.167</v>
      </c>
      <c r="F51" s="45">
        <f t="shared" si="59"/>
        <v>8329.167</v>
      </c>
      <c r="G51" s="45">
        <f t="shared" si="59"/>
        <v>8250.626999999999</v>
      </c>
      <c r="H51" s="45">
        <f t="shared" si="59"/>
        <v>8250.626999999999</v>
      </c>
      <c r="I51" s="45">
        <f t="shared" si="59"/>
        <v>8250.626999999999</v>
      </c>
      <c r="J51" s="45">
        <f t="shared" si="59"/>
        <v>8329.167</v>
      </c>
      <c r="K51" s="45">
        <f t="shared" si="59"/>
        <v>13114.216500000002</v>
      </c>
      <c r="L51" s="45">
        <f t="shared" si="59"/>
        <v>12929.647500000001</v>
      </c>
      <c r="M51" s="45">
        <f t="shared" si="59"/>
        <v>7816.693499999999</v>
      </c>
      <c r="N51" s="45">
        <f t="shared" si="59"/>
        <v>8024.8245</v>
      </c>
      <c r="O51" s="45">
        <f t="shared" si="59"/>
        <v>8130.853499999999</v>
      </c>
      <c r="P51" s="45">
        <f t="shared" si="59"/>
        <v>8130.853499999999</v>
      </c>
      <c r="Q51" s="45">
        <f t="shared" si="59"/>
        <v>8209.3935</v>
      </c>
      <c r="R51" s="45">
        <f t="shared" si="59"/>
        <v>8209.3935</v>
      </c>
      <c r="S51" s="45">
        <f t="shared" si="59"/>
        <v>8130.853499999999</v>
      </c>
      <c r="T51" s="45">
        <f t="shared" si="59"/>
        <v>8130.853499999999</v>
      </c>
      <c r="U51" s="45">
        <f t="shared" si="59"/>
        <v>8130.853499999999</v>
      </c>
      <c r="V51" s="45">
        <f t="shared" si="59"/>
        <v>8209.3935</v>
      </c>
      <c r="W51" s="45">
        <f t="shared" si="59"/>
        <v>8209.3935</v>
      </c>
      <c r="X51" s="48">
        <f t="shared" si="59"/>
        <v>8130.853499999999</v>
      </c>
      <c r="Y51" s="48">
        <f t="shared" si="53"/>
        <v>8130.853499999999</v>
      </c>
      <c r="Z51" s="48">
        <f t="shared" si="53"/>
        <v>8024.8245</v>
      </c>
      <c r="AA51" s="48">
        <f t="shared" si="53"/>
        <v>7816.693499999999</v>
      </c>
      <c r="AB51" s="48">
        <f t="shared" si="54"/>
        <v>8250.626999999999</v>
      </c>
      <c r="AC51" s="48">
        <f t="shared" si="55"/>
        <v>8285.97</v>
      </c>
      <c r="AD51" s="48">
        <f t="shared" si="56"/>
        <v>8285.97</v>
      </c>
      <c r="AE51" s="48">
        <f t="shared" si="57"/>
        <v>8329.167</v>
      </c>
      <c r="AF51" s="48">
        <f t="shared" si="58"/>
        <v>8364.51</v>
      </c>
      <c r="AG51" s="48">
        <f t="shared" si="58"/>
        <v>8001.2625</v>
      </c>
      <c r="AH51" s="49">
        <f t="shared" si="29"/>
        <v>254738.5995</v>
      </c>
    </row>
    <row r="52" spans="1:34" ht="15" customHeight="1">
      <c r="A52" s="25" t="s">
        <v>46</v>
      </c>
      <c r="B52" s="25"/>
      <c r="C52" s="26">
        <v>44806</v>
      </c>
      <c r="D52" s="45">
        <f t="shared" si="59"/>
        <v>8001.2625</v>
      </c>
      <c r="E52" s="45">
        <f t="shared" si="59"/>
        <v>8329.167</v>
      </c>
      <c r="F52" s="45">
        <f t="shared" si="59"/>
        <v>8329.167</v>
      </c>
      <c r="G52" s="45">
        <f t="shared" si="59"/>
        <v>8250.626999999999</v>
      </c>
      <c r="H52" s="45">
        <f t="shared" si="59"/>
        <v>8250.626999999999</v>
      </c>
      <c r="I52" s="45">
        <f t="shared" si="59"/>
        <v>8250.626999999999</v>
      </c>
      <c r="J52" s="45">
        <f t="shared" si="59"/>
        <v>8329.167</v>
      </c>
      <c r="K52" s="45">
        <f t="shared" si="59"/>
        <v>13114.216500000002</v>
      </c>
      <c r="L52" s="45">
        <f t="shared" si="59"/>
        <v>12929.647500000001</v>
      </c>
      <c r="M52" s="45">
        <f t="shared" si="59"/>
        <v>7816.693499999999</v>
      </c>
      <c r="N52" s="45">
        <f t="shared" si="59"/>
        <v>8024.8245</v>
      </c>
      <c r="O52" s="45">
        <f t="shared" si="59"/>
        <v>8130.853499999999</v>
      </c>
      <c r="P52" s="45">
        <f t="shared" si="59"/>
        <v>8130.853499999999</v>
      </c>
      <c r="Q52" s="45">
        <f t="shared" si="59"/>
        <v>8209.3935</v>
      </c>
      <c r="R52" s="45">
        <f t="shared" si="59"/>
        <v>8209.3935</v>
      </c>
      <c r="S52" s="45">
        <f t="shared" si="59"/>
        <v>8130.853499999999</v>
      </c>
      <c r="T52" s="45">
        <f t="shared" si="59"/>
        <v>8130.853499999999</v>
      </c>
      <c r="U52" s="45">
        <f t="shared" si="59"/>
        <v>8130.853499999999</v>
      </c>
      <c r="V52" s="45">
        <f t="shared" si="59"/>
        <v>8209.3935</v>
      </c>
      <c r="W52" s="45">
        <f t="shared" si="59"/>
        <v>8209.3935</v>
      </c>
      <c r="X52" s="48">
        <f t="shared" si="59"/>
        <v>8130.853499999999</v>
      </c>
      <c r="Y52" s="48">
        <f t="shared" si="53"/>
        <v>8130.853499999999</v>
      </c>
      <c r="Z52" s="48">
        <f t="shared" si="53"/>
        <v>8024.8245</v>
      </c>
      <c r="AA52" s="48">
        <f t="shared" si="53"/>
        <v>7816.693499999999</v>
      </c>
      <c r="AB52" s="48">
        <f t="shared" si="54"/>
        <v>8250.626999999999</v>
      </c>
      <c r="AC52" s="48">
        <f t="shared" si="55"/>
        <v>8285.97</v>
      </c>
      <c r="AD52" s="48">
        <f t="shared" si="56"/>
        <v>8285.97</v>
      </c>
      <c r="AE52" s="48">
        <f t="shared" si="57"/>
        <v>8329.167</v>
      </c>
      <c r="AF52" s="48">
        <f t="shared" si="58"/>
        <v>8364.51</v>
      </c>
      <c r="AG52" s="48">
        <f t="shared" si="58"/>
        <v>8001.2625</v>
      </c>
      <c r="AH52" s="49">
        <f t="shared" si="29"/>
        <v>254738.5995</v>
      </c>
    </row>
    <row r="53" spans="1:34" ht="15" customHeight="1">
      <c r="A53" s="25" t="s">
        <v>47</v>
      </c>
      <c r="B53" s="25"/>
      <c r="C53" s="26">
        <v>44836</v>
      </c>
      <c r="D53" s="45">
        <f t="shared" si="59"/>
        <v>8001.2625</v>
      </c>
      <c r="E53" s="45">
        <f t="shared" si="59"/>
        <v>8329.167</v>
      </c>
      <c r="F53" s="45">
        <f t="shared" si="59"/>
        <v>8329.167</v>
      </c>
      <c r="G53" s="45">
        <f t="shared" si="59"/>
        <v>8250.626999999999</v>
      </c>
      <c r="H53" s="45">
        <f t="shared" si="59"/>
        <v>8250.626999999999</v>
      </c>
      <c r="I53" s="45">
        <f t="shared" si="59"/>
        <v>8250.626999999999</v>
      </c>
      <c r="J53" s="45">
        <f t="shared" si="59"/>
        <v>8329.167</v>
      </c>
      <c r="K53" s="45">
        <f t="shared" si="59"/>
        <v>13114.216500000002</v>
      </c>
      <c r="L53" s="45">
        <f t="shared" si="59"/>
        <v>12929.647500000001</v>
      </c>
      <c r="M53" s="45">
        <f t="shared" si="59"/>
        <v>7816.693499999999</v>
      </c>
      <c r="N53" s="45">
        <f t="shared" si="59"/>
        <v>8024.8245</v>
      </c>
      <c r="O53" s="45">
        <f t="shared" si="59"/>
        <v>8130.853499999999</v>
      </c>
      <c r="P53" s="45">
        <f t="shared" si="59"/>
        <v>8130.853499999999</v>
      </c>
      <c r="Q53" s="45">
        <f t="shared" si="59"/>
        <v>8209.3935</v>
      </c>
      <c r="R53" s="45">
        <f t="shared" si="59"/>
        <v>8209.3935</v>
      </c>
      <c r="S53" s="45">
        <f t="shared" si="59"/>
        <v>8130.853499999999</v>
      </c>
      <c r="T53" s="45">
        <f t="shared" si="59"/>
        <v>8130.853499999999</v>
      </c>
      <c r="U53" s="45">
        <f t="shared" si="59"/>
        <v>8130.853499999999</v>
      </c>
      <c r="V53" s="45">
        <f t="shared" si="59"/>
        <v>8209.3935</v>
      </c>
      <c r="W53" s="45">
        <f t="shared" si="59"/>
        <v>8209.3935</v>
      </c>
      <c r="X53" s="48">
        <f t="shared" si="59"/>
        <v>8130.853499999999</v>
      </c>
      <c r="Y53" s="48">
        <f t="shared" si="53"/>
        <v>8130.853499999999</v>
      </c>
      <c r="Z53" s="48">
        <f t="shared" si="53"/>
        <v>8024.8245</v>
      </c>
      <c r="AA53" s="48">
        <f t="shared" si="53"/>
        <v>7816.693499999999</v>
      </c>
      <c r="AB53" s="48">
        <f t="shared" si="54"/>
        <v>8250.626999999999</v>
      </c>
      <c r="AC53" s="48">
        <f t="shared" si="55"/>
        <v>8285.97</v>
      </c>
      <c r="AD53" s="48">
        <f t="shared" si="56"/>
        <v>8285.97</v>
      </c>
      <c r="AE53" s="48">
        <f t="shared" si="57"/>
        <v>8329.167</v>
      </c>
      <c r="AF53" s="48">
        <f t="shared" si="58"/>
        <v>8364.51</v>
      </c>
      <c r="AG53" s="48">
        <f t="shared" si="58"/>
        <v>8001.2625</v>
      </c>
      <c r="AH53" s="49">
        <f t="shared" si="29"/>
        <v>254738.5995</v>
      </c>
    </row>
    <row r="54" spans="1:34" ht="15" customHeight="1">
      <c r="A54" s="25" t="s">
        <v>48</v>
      </c>
      <c r="B54" s="25"/>
      <c r="C54" s="26">
        <v>44867</v>
      </c>
      <c r="D54" s="45">
        <f t="shared" si="59"/>
        <v>8001.2625</v>
      </c>
      <c r="E54" s="45">
        <f t="shared" si="59"/>
        <v>8329.167</v>
      </c>
      <c r="F54" s="45">
        <f t="shared" si="59"/>
        <v>8329.167</v>
      </c>
      <c r="G54" s="45">
        <f t="shared" si="59"/>
        <v>8250.626999999999</v>
      </c>
      <c r="H54" s="45">
        <f t="shared" si="59"/>
        <v>8250.626999999999</v>
      </c>
      <c r="I54" s="45">
        <f t="shared" si="59"/>
        <v>8250.626999999999</v>
      </c>
      <c r="J54" s="45">
        <f t="shared" si="59"/>
        <v>8329.167</v>
      </c>
      <c r="K54" s="45">
        <f t="shared" si="59"/>
        <v>13114.216500000002</v>
      </c>
      <c r="L54" s="45">
        <f t="shared" si="59"/>
        <v>12929.647500000001</v>
      </c>
      <c r="M54" s="45">
        <f t="shared" si="59"/>
        <v>7816.693499999999</v>
      </c>
      <c r="N54" s="45">
        <f t="shared" si="59"/>
        <v>8024.8245</v>
      </c>
      <c r="O54" s="45">
        <f t="shared" si="59"/>
        <v>8130.853499999999</v>
      </c>
      <c r="P54" s="45">
        <f t="shared" si="59"/>
        <v>8130.853499999999</v>
      </c>
      <c r="Q54" s="45">
        <f t="shared" si="59"/>
        <v>8209.3935</v>
      </c>
      <c r="R54" s="45">
        <f t="shared" si="59"/>
        <v>8209.3935</v>
      </c>
      <c r="S54" s="45">
        <f t="shared" si="59"/>
        <v>8130.853499999999</v>
      </c>
      <c r="T54" s="45">
        <f t="shared" si="59"/>
        <v>8130.853499999999</v>
      </c>
      <c r="U54" s="45">
        <f t="shared" si="59"/>
        <v>8130.853499999999</v>
      </c>
      <c r="V54" s="45">
        <f t="shared" si="59"/>
        <v>8209.3935</v>
      </c>
      <c r="W54" s="45">
        <f t="shared" si="59"/>
        <v>8209.3935</v>
      </c>
      <c r="X54" s="48">
        <f t="shared" si="59"/>
        <v>8130.853499999999</v>
      </c>
      <c r="Y54" s="48">
        <f t="shared" si="53"/>
        <v>8130.853499999999</v>
      </c>
      <c r="Z54" s="48">
        <f t="shared" si="53"/>
        <v>8024.8245</v>
      </c>
      <c r="AA54" s="48">
        <f t="shared" si="53"/>
        <v>7816.693499999999</v>
      </c>
      <c r="AB54" s="48">
        <f t="shared" si="54"/>
        <v>8250.626999999999</v>
      </c>
      <c r="AC54" s="48">
        <f t="shared" si="55"/>
        <v>8285.97</v>
      </c>
      <c r="AD54" s="48">
        <f t="shared" si="56"/>
        <v>8285.97</v>
      </c>
      <c r="AE54" s="48">
        <f t="shared" si="57"/>
        <v>8329.167</v>
      </c>
      <c r="AF54" s="48">
        <f t="shared" si="58"/>
        <v>8364.51</v>
      </c>
      <c r="AG54" s="48">
        <f t="shared" si="58"/>
        <v>8001.2625</v>
      </c>
      <c r="AH54" s="49">
        <f t="shared" si="29"/>
        <v>254738.5995</v>
      </c>
    </row>
    <row r="55" spans="1:34" ht="15" customHeight="1">
      <c r="A55" s="25" t="s">
        <v>49</v>
      </c>
      <c r="B55" s="25"/>
      <c r="C55" s="26">
        <v>44897</v>
      </c>
      <c r="D55" s="45">
        <f t="shared" si="59"/>
        <v>8001.2625</v>
      </c>
      <c r="E55" s="45">
        <f t="shared" si="59"/>
        <v>8329.167</v>
      </c>
      <c r="F55" s="45">
        <f t="shared" si="59"/>
        <v>8329.167</v>
      </c>
      <c r="G55" s="45">
        <f t="shared" si="59"/>
        <v>8250.626999999999</v>
      </c>
      <c r="H55" s="45">
        <f t="shared" si="59"/>
        <v>8250.626999999999</v>
      </c>
      <c r="I55" s="45">
        <f t="shared" si="59"/>
        <v>8250.626999999999</v>
      </c>
      <c r="J55" s="45">
        <f t="shared" si="59"/>
        <v>8329.167</v>
      </c>
      <c r="K55" s="45">
        <f t="shared" si="59"/>
        <v>13114.216500000002</v>
      </c>
      <c r="L55" s="45">
        <f t="shared" si="59"/>
        <v>12929.647500000001</v>
      </c>
      <c r="M55" s="45">
        <f t="shared" si="59"/>
        <v>7816.693499999999</v>
      </c>
      <c r="N55" s="45">
        <f t="shared" si="59"/>
        <v>8024.8245</v>
      </c>
      <c r="O55" s="45">
        <f t="shared" si="59"/>
        <v>8130.853499999999</v>
      </c>
      <c r="P55" s="45">
        <f t="shared" si="59"/>
        <v>8130.853499999999</v>
      </c>
      <c r="Q55" s="45">
        <f t="shared" si="59"/>
        <v>8209.3935</v>
      </c>
      <c r="R55" s="45">
        <f t="shared" si="59"/>
        <v>8209.3935</v>
      </c>
      <c r="S55" s="45">
        <f t="shared" si="59"/>
        <v>8130.853499999999</v>
      </c>
      <c r="T55" s="45">
        <f t="shared" si="59"/>
        <v>8130.853499999999</v>
      </c>
      <c r="U55" s="45">
        <f t="shared" si="59"/>
        <v>8130.853499999999</v>
      </c>
      <c r="V55" s="45">
        <f t="shared" si="59"/>
        <v>8209.3935</v>
      </c>
      <c r="W55" s="45">
        <f t="shared" si="59"/>
        <v>8209.3935</v>
      </c>
      <c r="X55" s="48">
        <f t="shared" si="59"/>
        <v>8130.853499999999</v>
      </c>
      <c r="Y55" s="48">
        <f t="shared" si="53"/>
        <v>8130.853499999999</v>
      </c>
      <c r="Z55" s="48">
        <f t="shared" si="53"/>
        <v>8024.8245</v>
      </c>
      <c r="AA55" s="48">
        <f t="shared" si="53"/>
        <v>7816.693499999999</v>
      </c>
      <c r="AB55" s="48">
        <f t="shared" si="54"/>
        <v>8250.626999999999</v>
      </c>
      <c r="AC55" s="48">
        <f t="shared" si="55"/>
        <v>8285.97</v>
      </c>
      <c r="AD55" s="48">
        <f t="shared" si="56"/>
        <v>8285.97</v>
      </c>
      <c r="AE55" s="48">
        <f t="shared" si="57"/>
        <v>8329.167</v>
      </c>
      <c r="AF55" s="48">
        <f t="shared" si="58"/>
        <v>8364.51</v>
      </c>
      <c r="AG55" s="48">
        <f t="shared" si="58"/>
        <v>8001.2625</v>
      </c>
      <c r="AH55" s="49">
        <f t="shared" si="29"/>
        <v>254738.5995</v>
      </c>
    </row>
    <row r="56" spans="1:34" ht="15" customHeight="1">
      <c r="A56" s="25" t="s">
        <v>50</v>
      </c>
      <c r="B56" s="25"/>
      <c r="C56" s="26">
        <v>44928</v>
      </c>
      <c r="D56" s="45">
        <f t="shared" si="59"/>
        <v>8001.2625</v>
      </c>
      <c r="E56" s="45">
        <f t="shared" si="59"/>
        <v>8329.167</v>
      </c>
      <c r="F56" s="45">
        <f t="shared" si="59"/>
        <v>8329.167</v>
      </c>
      <c r="G56" s="45">
        <f t="shared" si="59"/>
        <v>8250.626999999999</v>
      </c>
      <c r="H56" s="45">
        <f t="shared" si="59"/>
        <v>8250.626999999999</v>
      </c>
      <c r="I56" s="45">
        <f t="shared" si="59"/>
        <v>8250.626999999999</v>
      </c>
      <c r="J56" s="45">
        <f t="shared" si="59"/>
        <v>8329.167</v>
      </c>
      <c r="K56" s="45">
        <f t="shared" si="59"/>
        <v>13114.216500000002</v>
      </c>
      <c r="L56" s="45">
        <f t="shared" si="59"/>
        <v>12929.647500000001</v>
      </c>
      <c r="M56" s="45">
        <f t="shared" si="59"/>
        <v>7816.693499999999</v>
      </c>
      <c r="N56" s="45">
        <f t="shared" si="59"/>
        <v>8024.8245</v>
      </c>
      <c r="O56" s="45">
        <f t="shared" si="59"/>
        <v>8130.853499999999</v>
      </c>
      <c r="P56" s="45">
        <f t="shared" si="59"/>
        <v>8130.853499999999</v>
      </c>
      <c r="Q56" s="45">
        <f t="shared" si="59"/>
        <v>8209.3935</v>
      </c>
      <c r="R56" s="45">
        <f t="shared" si="59"/>
        <v>8209.3935</v>
      </c>
      <c r="S56" s="45">
        <f t="shared" si="59"/>
        <v>8130.853499999999</v>
      </c>
      <c r="T56" s="45">
        <f t="shared" si="59"/>
        <v>8130.853499999999</v>
      </c>
      <c r="U56" s="45">
        <f t="shared" si="59"/>
        <v>8130.853499999999</v>
      </c>
      <c r="V56" s="45">
        <f t="shared" si="59"/>
        <v>8209.3935</v>
      </c>
      <c r="W56" s="45">
        <f t="shared" si="59"/>
        <v>8209.3935</v>
      </c>
      <c r="X56" s="48">
        <f t="shared" si="59"/>
        <v>8130.853499999999</v>
      </c>
      <c r="Y56" s="48">
        <f t="shared" si="53"/>
        <v>8130.853499999999</v>
      </c>
      <c r="Z56" s="48">
        <f t="shared" si="53"/>
        <v>8024.8245</v>
      </c>
      <c r="AA56" s="48">
        <f t="shared" si="53"/>
        <v>7816.693499999999</v>
      </c>
      <c r="AB56" s="48">
        <f t="shared" si="54"/>
        <v>8250.626999999999</v>
      </c>
      <c r="AC56" s="48">
        <f t="shared" si="55"/>
        <v>8285.97</v>
      </c>
      <c r="AD56" s="48">
        <f t="shared" si="56"/>
        <v>8285.97</v>
      </c>
      <c r="AE56" s="48">
        <f t="shared" si="57"/>
        <v>8329.167</v>
      </c>
      <c r="AF56" s="48">
        <f t="shared" si="58"/>
        <v>8364.51</v>
      </c>
      <c r="AG56" s="48">
        <f t="shared" si="58"/>
        <v>8001.2625</v>
      </c>
      <c r="AH56" s="49">
        <f t="shared" si="29"/>
        <v>254738.5995</v>
      </c>
    </row>
    <row r="57" spans="1:34" ht="15" customHeight="1">
      <c r="A57" s="25" t="s">
        <v>51</v>
      </c>
      <c r="B57" s="25"/>
      <c r="C57" s="26">
        <v>44959</v>
      </c>
      <c r="D57" s="45">
        <f t="shared" si="59"/>
        <v>8001.2625</v>
      </c>
      <c r="E57" s="45">
        <f t="shared" si="59"/>
        <v>8329.167</v>
      </c>
      <c r="F57" s="45">
        <f t="shared" si="59"/>
        <v>8329.167</v>
      </c>
      <c r="G57" s="45">
        <f t="shared" si="59"/>
        <v>8250.626999999999</v>
      </c>
      <c r="H57" s="45">
        <f t="shared" si="59"/>
        <v>8250.626999999999</v>
      </c>
      <c r="I57" s="45">
        <f t="shared" si="59"/>
        <v>8250.626999999999</v>
      </c>
      <c r="J57" s="45">
        <f t="shared" si="59"/>
        <v>8329.167</v>
      </c>
      <c r="K57" s="45">
        <f t="shared" si="59"/>
        <v>13114.216500000002</v>
      </c>
      <c r="L57" s="45">
        <f t="shared" si="59"/>
        <v>12929.647500000001</v>
      </c>
      <c r="M57" s="45">
        <f t="shared" si="59"/>
        <v>7816.693499999999</v>
      </c>
      <c r="N57" s="45">
        <f t="shared" si="59"/>
        <v>8024.8245</v>
      </c>
      <c r="O57" s="45">
        <f t="shared" si="59"/>
        <v>8130.853499999999</v>
      </c>
      <c r="P57" s="45">
        <f t="shared" si="59"/>
        <v>8130.853499999999</v>
      </c>
      <c r="Q57" s="45">
        <f t="shared" si="59"/>
        <v>8209.3935</v>
      </c>
      <c r="R57" s="45">
        <f t="shared" si="59"/>
        <v>8209.3935</v>
      </c>
      <c r="S57" s="45">
        <f t="shared" si="59"/>
        <v>8130.853499999999</v>
      </c>
      <c r="T57" s="45">
        <f t="shared" si="59"/>
        <v>8130.853499999999</v>
      </c>
      <c r="U57" s="45">
        <f t="shared" si="59"/>
        <v>8130.853499999999</v>
      </c>
      <c r="V57" s="45">
        <f t="shared" si="59"/>
        <v>8209.3935</v>
      </c>
      <c r="W57" s="45">
        <f t="shared" si="59"/>
        <v>8209.3935</v>
      </c>
      <c r="X57" s="48">
        <f t="shared" si="59"/>
        <v>8130.853499999999</v>
      </c>
      <c r="Y57" s="48">
        <f t="shared" si="53"/>
        <v>8130.853499999999</v>
      </c>
      <c r="Z57" s="48">
        <f t="shared" si="53"/>
        <v>8024.8245</v>
      </c>
      <c r="AA57" s="48">
        <f t="shared" si="53"/>
        <v>7816.693499999999</v>
      </c>
      <c r="AB57" s="48">
        <f t="shared" si="54"/>
        <v>8250.626999999999</v>
      </c>
      <c r="AC57" s="48">
        <f t="shared" si="55"/>
        <v>8285.97</v>
      </c>
      <c r="AD57" s="48">
        <f t="shared" si="56"/>
        <v>8285.97</v>
      </c>
      <c r="AE57" s="48">
        <f t="shared" si="57"/>
        <v>8329.167</v>
      </c>
      <c r="AF57" s="48">
        <f t="shared" si="58"/>
        <v>8364.51</v>
      </c>
      <c r="AG57" s="48">
        <f t="shared" si="58"/>
        <v>8001.2625</v>
      </c>
      <c r="AH57" s="49">
        <f t="shared" si="29"/>
        <v>254738.5995</v>
      </c>
    </row>
    <row r="58" spans="1:34" ht="15" customHeight="1">
      <c r="A58" s="25" t="s">
        <v>52</v>
      </c>
      <c r="B58" s="25"/>
      <c r="C58" s="26">
        <v>44987</v>
      </c>
      <c r="D58" s="45">
        <f t="shared" si="59"/>
        <v>8001.2625</v>
      </c>
      <c r="E58" s="45">
        <f t="shared" si="59"/>
        <v>8329.167</v>
      </c>
      <c r="F58" s="45">
        <f t="shared" si="59"/>
        <v>8329.167</v>
      </c>
      <c r="G58" s="45">
        <f aca="true" t="shared" si="60" ref="G58:X58">G57</f>
        <v>8250.626999999999</v>
      </c>
      <c r="H58" s="45">
        <f t="shared" si="60"/>
        <v>8250.626999999999</v>
      </c>
      <c r="I58" s="45">
        <f t="shared" si="60"/>
        <v>8250.626999999999</v>
      </c>
      <c r="J58" s="45">
        <f t="shared" si="60"/>
        <v>8329.167</v>
      </c>
      <c r="K58" s="45">
        <f t="shared" si="60"/>
        <v>13114.216500000002</v>
      </c>
      <c r="L58" s="45">
        <f t="shared" si="60"/>
        <v>12929.647500000001</v>
      </c>
      <c r="M58" s="45">
        <f t="shared" si="60"/>
        <v>7816.693499999999</v>
      </c>
      <c r="N58" s="45">
        <f t="shared" si="60"/>
        <v>8024.8245</v>
      </c>
      <c r="O58" s="45">
        <f t="shared" si="60"/>
        <v>8130.853499999999</v>
      </c>
      <c r="P58" s="45">
        <f t="shared" si="60"/>
        <v>8130.853499999999</v>
      </c>
      <c r="Q58" s="45">
        <f t="shared" si="60"/>
        <v>8209.3935</v>
      </c>
      <c r="R58" s="45">
        <f t="shared" si="60"/>
        <v>8209.3935</v>
      </c>
      <c r="S58" s="45">
        <f t="shared" si="60"/>
        <v>8130.853499999999</v>
      </c>
      <c r="T58" s="45">
        <f t="shared" si="60"/>
        <v>8130.853499999999</v>
      </c>
      <c r="U58" s="45">
        <f t="shared" si="60"/>
        <v>8130.853499999999</v>
      </c>
      <c r="V58" s="45">
        <f t="shared" si="60"/>
        <v>8209.3935</v>
      </c>
      <c r="W58" s="45">
        <f t="shared" si="60"/>
        <v>8209.3935</v>
      </c>
      <c r="X58" s="48">
        <f t="shared" si="60"/>
        <v>8130.853499999999</v>
      </c>
      <c r="Y58" s="48">
        <f aca="true" t="shared" si="61" ref="Y58:Y81">Y57</f>
        <v>8130.853499999999</v>
      </c>
      <c r="Z58" s="48">
        <f aca="true" t="shared" si="62" ref="Z58:Z81">Z57</f>
        <v>8024.8245</v>
      </c>
      <c r="AA58" s="48">
        <f aca="true" t="shared" si="63" ref="AA58:AA81">AA57</f>
        <v>7816.693499999999</v>
      </c>
      <c r="AB58" s="48">
        <f t="shared" si="54"/>
        <v>8250.626999999999</v>
      </c>
      <c r="AC58" s="48">
        <f t="shared" si="55"/>
        <v>8285.97</v>
      </c>
      <c r="AD58" s="48">
        <f t="shared" si="56"/>
        <v>8285.97</v>
      </c>
      <c r="AE58" s="48">
        <f t="shared" si="57"/>
        <v>8329.167</v>
      </c>
      <c r="AF58" s="48">
        <f t="shared" si="58"/>
        <v>8364.51</v>
      </c>
      <c r="AG58" s="48">
        <f t="shared" si="58"/>
        <v>8001.2625</v>
      </c>
      <c r="AH58" s="49">
        <f t="shared" si="29"/>
        <v>254738.5995</v>
      </c>
    </row>
    <row r="59" spans="1:34" ht="15" customHeight="1">
      <c r="A59" s="25" t="s">
        <v>53</v>
      </c>
      <c r="B59" s="25"/>
      <c r="C59" s="26">
        <v>45018</v>
      </c>
      <c r="D59" s="45">
        <f aca="true" t="shared" si="64" ref="D59:X64">D58</f>
        <v>8001.2625</v>
      </c>
      <c r="E59" s="45">
        <f t="shared" si="64"/>
        <v>8329.167</v>
      </c>
      <c r="F59" s="45">
        <f t="shared" si="64"/>
        <v>8329.167</v>
      </c>
      <c r="G59" s="45">
        <f t="shared" si="64"/>
        <v>8250.626999999999</v>
      </c>
      <c r="H59" s="45">
        <f t="shared" si="64"/>
        <v>8250.626999999999</v>
      </c>
      <c r="I59" s="45">
        <f t="shared" si="64"/>
        <v>8250.626999999999</v>
      </c>
      <c r="J59" s="45">
        <f t="shared" si="64"/>
        <v>8329.167</v>
      </c>
      <c r="K59" s="45">
        <f t="shared" si="64"/>
        <v>13114.216500000002</v>
      </c>
      <c r="L59" s="45">
        <f t="shared" si="64"/>
        <v>12929.647500000001</v>
      </c>
      <c r="M59" s="45">
        <f t="shared" si="64"/>
        <v>7816.693499999999</v>
      </c>
      <c r="N59" s="45">
        <f t="shared" si="64"/>
        <v>8024.8245</v>
      </c>
      <c r="O59" s="45">
        <f t="shared" si="64"/>
        <v>8130.853499999999</v>
      </c>
      <c r="P59" s="45">
        <f t="shared" si="64"/>
        <v>8130.853499999999</v>
      </c>
      <c r="Q59" s="45">
        <f t="shared" si="64"/>
        <v>8209.3935</v>
      </c>
      <c r="R59" s="45">
        <f t="shared" si="64"/>
        <v>8209.3935</v>
      </c>
      <c r="S59" s="45">
        <f t="shared" si="64"/>
        <v>8130.853499999999</v>
      </c>
      <c r="T59" s="45">
        <f t="shared" si="64"/>
        <v>8130.853499999999</v>
      </c>
      <c r="U59" s="45">
        <f t="shared" si="64"/>
        <v>8130.853499999999</v>
      </c>
      <c r="V59" s="45">
        <f t="shared" si="64"/>
        <v>8209.3935</v>
      </c>
      <c r="W59" s="45">
        <f t="shared" si="64"/>
        <v>8209.3935</v>
      </c>
      <c r="X59" s="48">
        <f t="shared" si="64"/>
        <v>8130.853499999999</v>
      </c>
      <c r="Y59" s="48">
        <f t="shared" si="61"/>
        <v>8130.853499999999</v>
      </c>
      <c r="Z59" s="48">
        <f t="shared" si="62"/>
        <v>8024.8245</v>
      </c>
      <c r="AA59" s="48">
        <f t="shared" si="63"/>
        <v>7816.693499999999</v>
      </c>
      <c r="AB59" s="48">
        <f t="shared" si="54"/>
        <v>8250.626999999999</v>
      </c>
      <c r="AC59" s="48">
        <f t="shared" si="55"/>
        <v>8285.97</v>
      </c>
      <c r="AD59" s="48">
        <f t="shared" si="56"/>
        <v>8285.97</v>
      </c>
      <c r="AE59" s="48">
        <f t="shared" si="57"/>
        <v>8329.167</v>
      </c>
      <c r="AF59" s="48">
        <f t="shared" si="58"/>
        <v>8364.51</v>
      </c>
      <c r="AG59" s="48">
        <f t="shared" si="58"/>
        <v>8001.2625</v>
      </c>
      <c r="AH59" s="49">
        <f t="shared" si="29"/>
        <v>254738.5995</v>
      </c>
    </row>
    <row r="60" spans="1:34" ht="15" customHeight="1">
      <c r="A60" s="25" t="s">
        <v>54</v>
      </c>
      <c r="B60" s="25"/>
      <c r="C60" s="26">
        <v>45048</v>
      </c>
      <c r="D60" s="45">
        <f t="shared" si="64"/>
        <v>8001.2625</v>
      </c>
      <c r="E60" s="45">
        <f t="shared" si="64"/>
        <v>8329.167</v>
      </c>
      <c r="F60" s="45">
        <f t="shared" si="64"/>
        <v>8329.167</v>
      </c>
      <c r="G60" s="45">
        <f t="shared" si="64"/>
        <v>8250.626999999999</v>
      </c>
      <c r="H60" s="45">
        <f t="shared" si="64"/>
        <v>8250.626999999999</v>
      </c>
      <c r="I60" s="45">
        <f t="shared" si="64"/>
        <v>8250.626999999999</v>
      </c>
      <c r="J60" s="45">
        <f t="shared" si="64"/>
        <v>8329.167</v>
      </c>
      <c r="K60" s="45">
        <f t="shared" si="64"/>
        <v>13114.216500000002</v>
      </c>
      <c r="L60" s="45">
        <f t="shared" si="64"/>
        <v>12929.647500000001</v>
      </c>
      <c r="M60" s="45">
        <f t="shared" si="64"/>
        <v>7816.693499999999</v>
      </c>
      <c r="N60" s="45">
        <f t="shared" si="64"/>
        <v>8024.8245</v>
      </c>
      <c r="O60" s="45">
        <f t="shared" si="64"/>
        <v>8130.853499999999</v>
      </c>
      <c r="P60" s="45">
        <f t="shared" si="64"/>
        <v>8130.853499999999</v>
      </c>
      <c r="Q60" s="45">
        <f t="shared" si="64"/>
        <v>8209.3935</v>
      </c>
      <c r="R60" s="45">
        <f t="shared" si="64"/>
        <v>8209.3935</v>
      </c>
      <c r="S60" s="45">
        <f t="shared" si="64"/>
        <v>8130.853499999999</v>
      </c>
      <c r="T60" s="45">
        <f t="shared" si="64"/>
        <v>8130.853499999999</v>
      </c>
      <c r="U60" s="45">
        <f t="shared" si="64"/>
        <v>8130.853499999999</v>
      </c>
      <c r="V60" s="45">
        <f t="shared" si="64"/>
        <v>8209.3935</v>
      </c>
      <c r="W60" s="45">
        <f t="shared" si="64"/>
        <v>8209.3935</v>
      </c>
      <c r="X60" s="48">
        <f t="shared" si="64"/>
        <v>8130.853499999999</v>
      </c>
      <c r="Y60" s="48">
        <f t="shared" si="61"/>
        <v>8130.853499999999</v>
      </c>
      <c r="Z60" s="48">
        <f t="shared" si="62"/>
        <v>8024.8245</v>
      </c>
      <c r="AA60" s="48">
        <f t="shared" si="63"/>
        <v>7816.693499999999</v>
      </c>
      <c r="AB60" s="48">
        <f t="shared" si="54"/>
        <v>8250.626999999999</v>
      </c>
      <c r="AC60" s="48">
        <f t="shared" si="55"/>
        <v>8285.97</v>
      </c>
      <c r="AD60" s="48">
        <f t="shared" si="56"/>
        <v>8285.97</v>
      </c>
      <c r="AE60" s="48">
        <f t="shared" si="57"/>
        <v>8329.167</v>
      </c>
      <c r="AF60" s="48">
        <f t="shared" si="58"/>
        <v>8364.51</v>
      </c>
      <c r="AG60" s="48">
        <f t="shared" si="58"/>
        <v>8001.2625</v>
      </c>
      <c r="AH60" s="49">
        <f t="shared" si="29"/>
        <v>254738.5995</v>
      </c>
    </row>
    <row r="61" spans="1:34" ht="15" customHeight="1">
      <c r="A61" s="25" t="s">
        <v>55</v>
      </c>
      <c r="B61" s="25"/>
      <c r="C61" s="26">
        <v>45079</v>
      </c>
      <c r="D61" s="45">
        <f t="shared" si="64"/>
        <v>8001.2625</v>
      </c>
      <c r="E61" s="45">
        <f t="shared" si="64"/>
        <v>8329.167</v>
      </c>
      <c r="F61" s="45">
        <f t="shared" si="64"/>
        <v>8329.167</v>
      </c>
      <c r="G61" s="45">
        <f t="shared" si="64"/>
        <v>8250.626999999999</v>
      </c>
      <c r="H61" s="45">
        <f t="shared" si="64"/>
        <v>8250.626999999999</v>
      </c>
      <c r="I61" s="45">
        <f t="shared" si="64"/>
        <v>8250.626999999999</v>
      </c>
      <c r="J61" s="45">
        <f t="shared" si="64"/>
        <v>8329.167</v>
      </c>
      <c r="K61" s="45">
        <f t="shared" si="64"/>
        <v>13114.216500000002</v>
      </c>
      <c r="L61" s="45">
        <f t="shared" si="64"/>
        <v>12929.647500000001</v>
      </c>
      <c r="M61" s="45">
        <f t="shared" si="64"/>
        <v>7816.693499999999</v>
      </c>
      <c r="N61" s="45">
        <f t="shared" si="64"/>
        <v>8024.8245</v>
      </c>
      <c r="O61" s="45">
        <f t="shared" si="64"/>
        <v>8130.853499999999</v>
      </c>
      <c r="P61" s="45">
        <f t="shared" si="64"/>
        <v>8130.853499999999</v>
      </c>
      <c r="Q61" s="45">
        <f t="shared" si="64"/>
        <v>8209.3935</v>
      </c>
      <c r="R61" s="45">
        <f t="shared" si="64"/>
        <v>8209.3935</v>
      </c>
      <c r="S61" s="45">
        <f t="shared" si="64"/>
        <v>8130.853499999999</v>
      </c>
      <c r="T61" s="45">
        <f t="shared" si="64"/>
        <v>8130.853499999999</v>
      </c>
      <c r="U61" s="45">
        <f t="shared" si="64"/>
        <v>8130.853499999999</v>
      </c>
      <c r="V61" s="45">
        <f t="shared" si="64"/>
        <v>8209.3935</v>
      </c>
      <c r="W61" s="45">
        <f t="shared" si="64"/>
        <v>8209.3935</v>
      </c>
      <c r="X61" s="48">
        <f t="shared" si="64"/>
        <v>8130.853499999999</v>
      </c>
      <c r="Y61" s="48">
        <f t="shared" si="61"/>
        <v>8130.853499999999</v>
      </c>
      <c r="Z61" s="48">
        <f t="shared" si="62"/>
        <v>8024.8245</v>
      </c>
      <c r="AA61" s="48">
        <f t="shared" si="63"/>
        <v>7816.693499999999</v>
      </c>
      <c r="AB61" s="48">
        <f t="shared" si="54"/>
        <v>8250.626999999999</v>
      </c>
      <c r="AC61" s="48">
        <f t="shared" si="55"/>
        <v>8285.97</v>
      </c>
      <c r="AD61" s="48">
        <f t="shared" si="56"/>
        <v>8285.97</v>
      </c>
      <c r="AE61" s="48">
        <f t="shared" si="57"/>
        <v>8329.167</v>
      </c>
      <c r="AF61" s="48">
        <f t="shared" si="58"/>
        <v>8364.51</v>
      </c>
      <c r="AG61" s="48">
        <f t="shared" si="58"/>
        <v>8001.2625</v>
      </c>
      <c r="AH61" s="49">
        <f t="shared" si="29"/>
        <v>254738.5995</v>
      </c>
    </row>
    <row r="62" spans="1:34" ht="15" customHeight="1">
      <c r="A62" s="25" t="s">
        <v>56</v>
      </c>
      <c r="B62" s="25"/>
      <c r="C62" s="26">
        <v>45109</v>
      </c>
      <c r="D62" s="45">
        <f t="shared" si="64"/>
        <v>8001.2625</v>
      </c>
      <c r="E62" s="45">
        <f t="shared" si="64"/>
        <v>8329.167</v>
      </c>
      <c r="F62" s="45">
        <f t="shared" si="64"/>
        <v>8329.167</v>
      </c>
      <c r="G62" s="45">
        <f t="shared" si="64"/>
        <v>8250.626999999999</v>
      </c>
      <c r="H62" s="45">
        <f t="shared" si="64"/>
        <v>8250.626999999999</v>
      </c>
      <c r="I62" s="45">
        <f t="shared" si="64"/>
        <v>8250.626999999999</v>
      </c>
      <c r="J62" s="45">
        <f t="shared" si="64"/>
        <v>8329.167</v>
      </c>
      <c r="K62" s="45">
        <f t="shared" si="64"/>
        <v>13114.216500000002</v>
      </c>
      <c r="L62" s="45">
        <f t="shared" si="64"/>
        <v>12929.647500000001</v>
      </c>
      <c r="M62" s="45">
        <f t="shared" si="64"/>
        <v>7816.693499999999</v>
      </c>
      <c r="N62" s="45">
        <f t="shared" si="64"/>
        <v>8024.8245</v>
      </c>
      <c r="O62" s="45">
        <f t="shared" si="64"/>
        <v>8130.853499999999</v>
      </c>
      <c r="P62" s="45">
        <f t="shared" si="64"/>
        <v>8130.853499999999</v>
      </c>
      <c r="Q62" s="45">
        <f t="shared" si="64"/>
        <v>8209.3935</v>
      </c>
      <c r="R62" s="45">
        <f t="shared" si="64"/>
        <v>8209.3935</v>
      </c>
      <c r="S62" s="45">
        <f t="shared" si="64"/>
        <v>8130.853499999999</v>
      </c>
      <c r="T62" s="45">
        <f t="shared" si="64"/>
        <v>8130.853499999999</v>
      </c>
      <c r="U62" s="45">
        <f t="shared" si="64"/>
        <v>8130.853499999999</v>
      </c>
      <c r="V62" s="45">
        <f t="shared" si="64"/>
        <v>8209.3935</v>
      </c>
      <c r="W62" s="45">
        <f t="shared" si="64"/>
        <v>8209.3935</v>
      </c>
      <c r="X62" s="48">
        <f t="shared" si="64"/>
        <v>8130.853499999999</v>
      </c>
      <c r="Y62" s="48">
        <f t="shared" si="61"/>
        <v>8130.853499999999</v>
      </c>
      <c r="Z62" s="48">
        <f t="shared" si="62"/>
        <v>8024.8245</v>
      </c>
      <c r="AA62" s="48">
        <f t="shared" si="63"/>
        <v>7816.693499999999</v>
      </c>
      <c r="AB62" s="48">
        <f t="shared" si="54"/>
        <v>8250.626999999999</v>
      </c>
      <c r="AC62" s="48">
        <f t="shared" si="55"/>
        <v>8285.97</v>
      </c>
      <c r="AD62" s="48">
        <f t="shared" si="56"/>
        <v>8285.97</v>
      </c>
      <c r="AE62" s="48">
        <f t="shared" si="57"/>
        <v>8329.167</v>
      </c>
      <c r="AF62" s="48">
        <f t="shared" si="58"/>
        <v>8364.51</v>
      </c>
      <c r="AG62" s="48">
        <f t="shared" si="58"/>
        <v>8001.2625</v>
      </c>
      <c r="AH62" s="49">
        <f t="shared" si="29"/>
        <v>254738.5995</v>
      </c>
    </row>
    <row r="63" spans="1:34" ht="15" customHeight="1">
      <c r="A63" s="25" t="s">
        <v>57</v>
      </c>
      <c r="B63" s="25"/>
      <c r="C63" s="26">
        <v>45140</v>
      </c>
      <c r="D63" s="45">
        <f t="shared" si="64"/>
        <v>8001.2625</v>
      </c>
      <c r="E63" s="45">
        <f t="shared" si="64"/>
        <v>8329.167</v>
      </c>
      <c r="F63" s="45">
        <f t="shared" si="64"/>
        <v>8329.167</v>
      </c>
      <c r="G63" s="45">
        <f t="shared" si="64"/>
        <v>8250.626999999999</v>
      </c>
      <c r="H63" s="45">
        <f t="shared" si="64"/>
        <v>8250.626999999999</v>
      </c>
      <c r="I63" s="45">
        <f t="shared" si="64"/>
        <v>8250.626999999999</v>
      </c>
      <c r="J63" s="45">
        <f t="shared" si="64"/>
        <v>8329.167</v>
      </c>
      <c r="K63" s="45">
        <f t="shared" si="64"/>
        <v>13114.216500000002</v>
      </c>
      <c r="L63" s="45">
        <f t="shared" si="64"/>
        <v>12929.647500000001</v>
      </c>
      <c r="M63" s="45">
        <f t="shared" si="64"/>
        <v>7816.693499999999</v>
      </c>
      <c r="N63" s="45">
        <f t="shared" si="64"/>
        <v>8024.8245</v>
      </c>
      <c r="O63" s="45">
        <f t="shared" si="64"/>
        <v>8130.853499999999</v>
      </c>
      <c r="P63" s="45">
        <f t="shared" si="64"/>
        <v>8130.853499999999</v>
      </c>
      <c r="Q63" s="45">
        <f t="shared" si="64"/>
        <v>8209.3935</v>
      </c>
      <c r="R63" s="45">
        <f t="shared" si="64"/>
        <v>8209.3935</v>
      </c>
      <c r="S63" s="45">
        <f t="shared" si="64"/>
        <v>8130.853499999999</v>
      </c>
      <c r="T63" s="45">
        <f t="shared" si="64"/>
        <v>8130.853499999999</v>
      </c>
      <c r="U63" s="45">
        <f t="shared" si="64"/>
        <v>8130.853499999999</v>
      </c>
      <c r="V63" s="45">
        <f t="shared" si="64"/>
        <v>8209.3935</v>
      </c>
      <c r="W63" s="45">
        <f t="shared" si="64"/>
        <v>8209.3935</v>
      </c>
      <c r="X63" s="48">
        <f t="shared" si="64"/>
        <v>8130.853499999999</v>
      </c>
      <c r="Y63" s="48">
        <f t="shared" si="61"/>
        <v>8130.853499999999</v>
      </c>
      <c r="Z63" s="48">
        <f t="shared" si="62"/>
        <v>8024.8245</v>
      </c>
      <c r="AA63" s="48">
        <f t="shared" si="63"/>
        <v>7816.693499999999</v>
      </c>
      <c r="AB63" s="48">
        <f t="shared" si="54"/>
        <v>8250.626999999999</v>
      </c>
      <c r="AC63" s="48">
        <f t="shared" si="55"/>
        <v>8285.97</v>
      </c>
      <c r="AD63" s="48">
        <f t="shared" si="56"/>
        <v>8285.97</v>
      </c>
      <c r="AE63" s="48">
        <f t="shared" si="57"/>
        <v>8329.167</v>
      </c>
      <c r="AF63" s="48">
        <f t="shared" si="58"/>
        <v>8364.51</v>
      </c>
      <c r="AG63" s="48">
        <f t="shared" si="58"/>
        <v>8001.2625</v>
      </c>
      <c r="AH63" s="49">
        <f t="shared" si="29"/>
        <v>254738.5995</v>
      </c>
    </row>
    <row r="64" spans="1:34" ht="15" customHeight="1">
      <c r="A64" s="25" t="s">
        <v>58</v>
      </c>
      <c r="B64" s="25"/>
      <c r="C64" s="26">
        <v>45171</v>
      </c>
      <c r="D64" s="45">
        <f t="shared" si="64"/>
        <v>8001.2625</v>
      </c>
      <c r="E64" s="45">
        <f t="shared" si="64"/>
        <v>8329.167</v>
      </c>
      <c r="F64" s="45">
        <f t="shared" si="64"/>
        <v>8329.167</v>
      </c>
      <c r="G64" s="45">
        <f t="shared" si="64"/>
        <v>8250.626999999999</v>
      </c>
      <c r="H64" s="45">
        <f t="shared" si="64"/>
        <v>8250.626999999999</v>
      </c>
      <c r="I64" s="45">
        <f t="shared" si="64"/>
        <v>8250.626999999999</v>
      </c>
      <c r="J64" s="45">
        <f t="shared" si="64"/>
        <v>8329.167</v>
      </c>
      <c r="K64" s="45">
        <f t="shared" si="64"/>
        <v>13114.216500000002</v>
      </c>
      <c r="L64" s="45">
        <f t="shared" si="64"/>
        <v>12929.647500000001</v>
      </c>
      <c r="M64" s="45">
        <f t="shared" si="64"/>
        <v>7816.693499999999</v>
      </c>
      <c r="N64" s="45">
        <f t="shared" si="64"/>
        <v>8024.8245</v>
      </c>
      <c r="O64" s="45">
        <f t="shared" si="64"/>
        <v>8130.853499999999</v>
      </c>
      <c r="P64" s="45">
        <f t="shared" si="64"/>
        <v>8130.853499999999</v>
      </c>
      <c r="Q64" s="45">
        <f t="shared" si="64"/>
        <v>8209.3935</v>
      </c>
      <c r="R64" s="45">
        <f t="shared" si="64"/>
        <v>8209.3935</v>
      </c>
      <c r="S64" s="45">
        <f t="shared" si="64"/>
        <v>8130.853499999999</v>
      </c>
      <c r="T64" s="45">
        <f t="shared" si="64"/>
        <v>8130.853499999999</v>
      </c>
      <c r="U64" s="45">
        <f t="shared" si="64"/>
        <v>8130.853499999999</v>
      </c>
      <c r="V64" s="45">
        <f t="shared" si="64"/>
        <v>8209.3935</v>
      </c>
      <c r="W64" s="45">
        <f t="shared" si="64"/>
        <v>8209.3935</v>
      </c>
      <c r="X64" s="48">
        <f t="shared" si="64"/>
        <v>8130.853499999999</v>
      </c>
      <c r="Y64" s="48">
        <f t="shared" si="61"/>
        <v>8130.853499999999</v>
      </c>
      <c r="Z64" s="48">
        <f t="shared" si="62"/>
        <v>8024.8245</v>
      </c>
      <c r="AA64" s="48">
        <f t="shared" si="63"/>
        <v>7816.693499999999</v>
      </c>
      <c r="AB64" s="48">
        <f t="shared" si="54"/>
        <v>8250.626999999999</v>
      </c>
      <c r="AC64" s="48">
        <f t="shared" si="55"/>
        <v>8285.97</v>
      </c>
      <c r="AD64" s="48">
        <f t="shared" si="56"/>
        <v>8285.97</v>
      </c>
      <c r="AE64" s="48">
        <f t="shared" si="57"/>
        <v>8329.167</v>
      </c>
      <c r="AF64" s="48">
        <f t="shared" si="58"/>
        <v>8364.51</v>
      </c>
      <c r="AG64" s="48">
        <f t="shared" si="58"/>
        <v>8001.2625</v>
      </c>
      <c r="AH64" s="49">
        <f t="shared" si="29"/>
        <v>254738.5995</v>
      </c>
    </row>
    <row r="65" spans="1:34" ht="15" customHeight="1">
      <c r="A65" s="25" t="s">
        <v>59</v>
      </c>
      <c r="B65" s="25"/>
      <c r="C65" s="26">
        <v>45201</v>
      </c>
      <c r="D65" s="45">
        <f aca="true" t="shared" si="65" ref="D65:X65">D64</f>
        <v>8001.2625</v>
      </c>
      <c r="E65" s="45">
        <f t="shared" si="65"/>
        <v>8329.167</v>
      </c>
      <c r="F65" s="45">
        <f t="shared" si="65"/>
        <v>8329.167</v>
      </c>
      <c r="G65" s="45">
        <f t="shared" si="65"/>
        <v>8250.626999999999</v>
      </c>
      <c r="H65" s="45">
        <f t="shared" si="65"/>
        <v>8250.626999999999</v>
      </c>
      <c r="I65" s="45">
        <f t="shared" si="65"/>
        <v>8250.626999999999</v>
      </c>
      <c r="J65" s="45">
        <f t="shared" si="65"/>
        <v>8329.167</v>
      </c>
      <c r="K65" s="45">
        <f t="shared" si="65"/>
        <v>13114.216500000002</v>
      </c>
      <c r="L65" s="45">
        <f t="shared" si="65"/>
        <v>12929.647500000001</v>
      </c>
      <c r="M65" s="45">
        <f t="shared" si="65"/>
        <v>7816.693499999999</v>
      </c>
      <c r="N65" s="45">
        <f t="shared" si="65"/>
        <v>8024.8245</v>
      </c>
      <c r="O65" s="45">
        <f t="shared" si="65"/>
        <v>8130.853499999999</v>
      </c>
      <c r="P65" s="45">
        <f t="shared" si="65"/>
        <v>8130.853499999999</v>
      </c>
      <c r="Q65" s="45">
        <f t="shared" si="65"/>
        <v>8209.3935</v>
      </c>
      <c r="R65" s="45">
        <f t="shared" si="65"/>
        <v>8209.3935</v>
      </c>
      <c r="S65" s="45">
        <f t="shared" si="65"/>
        <v>8130.853499999999</v>
      </c>
      <c r="T65" s="45">
        <f t="shared" si="65"/>
        <v>8130.853499999999</v>
      </c>
      <c r="U65" s="45">
        <f t="shared" si="65"/>
        <v>8130.853499999999</v>
      </c>
      <c r="V65" s="45">
        <f t="shared" si="65"/>
        <v>8209.3935</v>
      </c>
      <c r="W65" s="45">
        <f t="shared" si="65"/>
        <v>8209.3935</v>
      </c>
      <c r="X65" s="48">
        <f t="shared" si="65"/>
        <v>8130.853499999999</v>
      </c>
      <c r="Y65" s="48">
        <f t="shared" si="61"/>
        <v>8130.853499999999</v>
      </c>
      <c r="Z65" s="48">
        <f t="shared" si="62"/>
        <v>8024.8245</v>
      </c>
      <c r="AA65" s="48">
        <f t="shared" si="63"/>
        <v>7816.693499999999</v>
      </c>
      <c r="AB65" s="48">
        <f t="shared" si="54"/>
        <v>8250.626999999999</v>
      </c>
      <c r="AC65" s="48">
        <f t="shared" si="55"/>
        <v>8285.97</v>
      </c>
      <c r="AD65" s="48">
        <f t="shared" si="56"/>
        <v>8285.97</v>
      </c>
      <c r="AE65" s="48">
        <f t="shared" si="57"/>
        <v>8329.167</v>
      </c>
      <c r="AF65" s="48">
        <f t="shared" si="58"/>
        <v>8364.51</v>
      </c>
      <c r="AG65" s="48">
        <f t="shared" si="58"/>
        <v>8001.2625</v>
      </c>
      <c r="AH65" s="49">
        <f t="shared" si="29"/>
        <v>254738.5995</v>
      </c>
    </row>
    <row r="66" spans="1:34" ht="15" customHeight="1">
      <c r="A66" s="25" t="s">
        <v>60</v>
      </c>
      <c r="B66" s="25"/>
      <c r="C66" s="26">
        <v>45232</v>
      </c>
      <c r="D66" s="45">
        <f aca="true" t="shared" si="66" ref="D66:X66">D65</f>
        <v>8001.2625</v>
      </c>
      <c r="E66" s="45">
        <f t="shared" si="66"/>
        <v>8329.167</v>
      </c>
      <c r="F66" s="45">
        <f t="shared" si="66"/>
        <v>8329.167</v>
      </c>
      <c r="G66" s="45">
        <f t="shared" si="66"/>
        <v>8250.626999999999</v>
      </c>
      <c r="H66" s="45">
        <f t="shared" si="66"/>
        <v>8250.626999999999</v>
      </c>
      <c r="I66" s="45">
        <f t="shared" si="66"/>
        <v>8250.626999999999</v>
      </c>
      <c r="J66" s="45">
        <f t="shared" si="66"/>
        <v>8329.167</v>
      </c>
      <c r="K66" s="45">
        <f t="shared" si="66"/>
        <v>13114.216500000002</v>
      </c>
      <c r="L66" s="45">
        <f t="shared" si="66"/>
        <v>12929.647500000001</v>
      </c>
      <c r="M66" s="45">
        <f t="shared" si="66"/>
        <v>7816.693499999999</v>
      </c>
      <c r="N66" s="45">
        <f t="shared" si="66"/>
        <v>8024.8245</v>
      </c>
      <c r="O66" s="45">
        <f t="shared" si="66"/>
        <v>8130.853499999999</v>
      </c>
      <c r="P66" s="45">
        <f t="shared" si="66"/>
        <v>8130.853499999999</v>
      </c>
      <c r="Q66" s="45">
        <f t="shared" si="66"/>
        <v>8209.3935</v>
      </c>
      <c r="R66" s="45">
        <f t="shared" si="66"/>
        <v>8209.3935</v>
      </c>
      <c r="S66" s="45">
        <f t="shared" si="66"/>
        <v>8130.853499999999</v>
      </c>
      <c r="T66" s="45">
        <f t="shared" si="66"/>
        <v>8130.853499999999</v>
      </c>
      <c r="U66" s="45">
        <f t="shared" si="66"/>
        <v>8130.853499999999</v>
      </c>
      <c r="V66" s="45">
        <f t="shared" si="66"/>
        <v>8209.3935</v>
      </c>
      <c r="W66" s="45">
        <f t="shared" si="66"/>
        <v>8209.3935</v>
      </c>
      <c r="X66" s="48">
        <f t="shared" si="66"/>
        <v>8130.853499999999</v>
      </c>
      <c r="Y66" s="48">
        <f t="shared" si="61"/>
        <v>8130.853499999999</v>
      </c>
      <c r="Z66" s="48">
        <f t="shared" si="62"/>
        <v>8024.8245</v>
      </c>
      <c r="AA66" s="48">
        <f t="shared" si="63"/>
        <v>7816.693499999999</v>
      </c>
      <c r="AB66" s="48">
        <f t="shared" si="54"/>
        <v>8250.626999999999</v>
      </c>
      <c r="AC66" s="48">
        <f t="shared" si="55"/>
        <v>8285.97</v>
      </c>
      <c r="AD66" s="48">
        <f t="shared" si="56"/>
        <v>8285.97</v>
      </c>
      <c r="AE66" s="48">
        <f t="shared" si="57"/>
        <v>8329.167</v>
      </c>
      <c r="AF66" s="48">
        <f t="shared" si="58"/>
        <v>8364.51</v>
      </c>
      <c r="AG66" s="48">
        <f t="shared" si="58"/>
        <v>8001.2625</v>
      </c>
      <c r="AH66" s="49">
        <f t="shared" si="29"/>
        <v>254738.5995</v>
      </c>
    </row>
    <row r="67" spans="1:34" ht="15" customHeight="1">
      <c r="A67" s="25" t="s">
        <v>61</v>
      </c>
      <c r="B67" s="25"/>
      <c r="C67" s="26">
        <v>45262</v>
      </c>
      <c r="D67" s="45">
        <f aca="true" t="shared" si="67" ref="D67:X67">D66</f>
        <v>8001.2625</v>
      </c>
      <c r="E67" s="45">
        <f t="shared" si="67"/>
        <v>8329.167</v>
      </c>
      <c r="F67" s="45">
        <f t="shared" si="67"/>
        <v>8329.167</v>
      </c>
      <c r="G67" s="45">
        <f t="shared" si="67"/>
        <v>8250.626999999999</v>
      </c>
      <c r="H67" s="45">
        <f t="shared" si="67"/>
        <v>8250.626999999999</v>
      </c>
      <c r="I67" s="45">
        <f t="shared" si="67"/>
        <v>8250.626999999999</v>
      </c>
      <c r="J67" s="45">
        <f t="shared" si="67"/>
        <v>8329.167</v>
      </c>
      <c r="K67" s="45">
        <f t="shared" si="67"/>
        <v>13114.216500000002</v>
      </c>
      <c r="L67" s="45">
        <f t="shared" si="67"/>
        <v>12929.647500000001</v>
      </c>
      <c r="M67" s="45">
        <f t="shared" si="67"/>
        <v>7816.693499999999</v>
      </c>
      <c r="N67" s="45">
        <f t="shared" si="67"/>
        <v>8024.8245</v>
      </c>
      <c r="O67" s="45">
        <f t="shared" si="67"/>
        <v>8130.853499999999</v>
      </c>
      <c r="P67" s="45">
        <f t="shared" si="67"/>
        <v>8130.853499999999</v>
      </c>
      <c r="Q67" s="45">
        <f t="shared" si="67"/>
        <v>8209.3935</v>
      </c>
      <c r="R67" s="45">
        <f t="shared" si="67"/>
        <v>8209.3935</v>
      </c>
      <c r="S67" s="45">
        <f t="shared" si="67"/>
        <v>8130.853499999999</v>
      </c>
      <c r="T67" s="45">
        <f t="shared" si="67"/>
        <v>8130.853499999999</v>
      </c>
      <c r="U67" s="45">
        <f t="shared" si="67"/>
        <v>8130.853499999999</v>
      </c>
      <c r="V67" s="45">
        <f t="shared" si="67"/>
        <v>8209.3935</v>
      </c>
      <c r="W67" s="45">
        <f t="shared" si="67"/>
        <v>8209.3935</v>
      </c>
      <c r="X67" s="48">
        <f t="shared" si="67"/>
        <v>8130.853499999999</v>
      </c>
      <c r="Y67" s="48">
        <f t="shared" si="61"/>
        <v>8130.853499999999</v>
      </c>
      <c r="Z67" s="48">
        <f t="shared" si="62"/>
        <v>8024.8245</v>
      </c>
      <c r="AA67" s="48">
        <f t="shared" si="63"/>
        <v>7816.693499999999</v>
      </c>
      <c r="AB67" s="48">
        <f t="shared" si="54"/>
        <v>8250.626999999999</v>
      </c>
      <c r="AC67" s="48">
        <f t="shared" si="55"/>
        <v>8285.97</v>
      </c>
      <c r="AD67" s="48">
        <f t="shared" si="56"/>
        <v>8285.97</v>
      </c>
      <c r="AE67" s="48">
        <f t="shared" si="57"/>
        <v>8329.167</v>
      </c>
      <c r="AF67" s="48">
        <f t="shared" si="58"/>
        <v>8364.51</v>
      </c>
      <c r="AG67" s="48">
        <f t="shared" si="58"/>
        <v>8001.2625</v>
      </c>
      <c r="AH67" s="49">
        <f t="shared" si="29"/>
        <v>254738.5995</v>
      </c>
    </row>
    <row r="68" spans="1:34" ht="15" customHeight="1">
      <c r="A68" s="25" t="s">
        <v>62</v>
      </c>
      <c r="B68" s="25"/>
      <c r="C68" s="26">
        <v>45293</v>
      </c>
      <c r="D68" s="45">
        <f aca="true" t="shared" si="68" ref="D68:X68">D67</f>
        <v>8001.2625</v>
      </c>
      <c r="E68" s="45">
        <f t="shared" si="68"/>
        <v>8329.167</v>
      </c>
      <c r="F68" s="45">
        <f t="shared" si="68"/>
        <v>8329.167</v>
      </c>
      <c r="G68" s="45">
        <f t="shared" si="68"/>
        <v>8250.626999999999</v>
      </c>
      <c r="H68" s="45">
        <f t="shared" si="68"/>
        <v>8250.626999999999</v>
      </c>
      <c r="I68" s="45">
        <f t="shared" si="68"/>
        <v>8250.626999999999</v>
      </c>
      <c r="J68" s="45">
        <f t="shared" si="68"/>
        <v>8329.167</v>
      </c>
      <c r="K68" s="45">
        <f t="shared" si="68"/>
        <v>13114.216500000002</v>
      </c>
      <c r="L68" s="45">
        <f t="shared" si="68"/>
        <v>12929.647500000001</v>
      </c>
      <c r="M68" s="45">
        <f t="shared" si="68"/>
        <v>7816.693499999999</v>
      </c>
      <c r="N68" s="45">
        <f t="shared" si="68"/>
        <v>8024.8245</v>
      </c>
      <c r="O68" s="45">
        <f t="shared" si="68"/>
        <v>8130.853499999999</v>
      </c>
      <c r="P68" s="45">
        <f t="shared" si="68"/>
        <v>8130.853499999999</v>
      </c>
      <c r="Q68" s="45">
        <f t="shared" si="68"/>
        <v>8209.3935</v>
      </c>
      <c r="R68" s="45">
        <f t="shared" si="68"/>
        <v>8209.3935</v>
      </c>
      <c r="S68" s="45">
        <f t="shared" si="68"/>
        <v>8130.853499999999</v>
      </c>
      <c r="T68" s="45">
        <f t="shared" si="68"/>
        <v>8130.853499999999</v>
      </c>
      <c r="U68" s="45">
        <f t="shared" si="68"/>
        <v>8130.853499999999</v>
      </c>
      <c r="V68" s="45">
        <f t="shared" si="68"/>
        <v>8209.3935</v>
      </c>
      <c r="W68" s="45">
        <f t="shared" si="68"/>
        <v>8209.3935</v>
      </c>
      <c r="X68" s="48">
        <f t="shared" si="68"/>
        <v>8130.853499999999</v>
      </c>
      <c r="Y68" s="48">
        <f t="shared" si="61"/>
        <v>8130.853499999999</v>
      </c>
      <c r="Z68" s="48">
        <f t="shared" si="62"/>
        <v>8024.8245</v>
      </c>
      <c r="AA68" s="48">
        <f t="shared" si="63"/>
        <v>7816.693499999999</v>
      </c>
      <c r="AB68" s="48">
        <f t="shared" si="54"/>
        <v>8250.626999999999</v>
      </c>
      <c r="AC68" s="48">
        <f t="shared" si="55"/>
        <v>8285.97</v>
      </c>
      <c r="AD68" s="48">
        <f t="shared" si="56"/>
        <v>8285.97</v>
      </c>
      <c r="AE68" s="48">
        <f t="shared" si="57"/>
        <v>8329.167</v>
      </c>
      <c r="AF68" s="48">
        <f t="shared" si="58"/>
        <v>8364.51</v>
      </c>
      <c r="AG68" s="48">
        <f t="shared" si="58"/>
        <v>8001.2625</v>
      </c>
      <c r="AH68" s="49">
        <f t="shared" si="29"/>
        <v>254738.5995</v>
      </c>
    </row>
    <row r="69" spans="1:34" ht="15" customHeight="1">
      <c r="A69" s="25" t="s">
        <v>63</v>
      </c>
      <c r="B69" s="25"/>
      <c r="C69" s="26">
        <v>45324</v>
      </c>
      <c r="D69" s="45">
        <f aca="true" t="shared" si="69" ref="D69:X69">D68</f>
        <v>8001.2625</v>
      </c>
      <c r="E69" s="45">
        <f t="shared" si="69"/>
        <v>8329.167</v>
      </c>
      <c r="F69" s="45">
        <f t="shared" si="69"/>
        <v>8329.167</v>
      </c>
      <c r="G69" s="45">
        <f t="shared" si="69"/>
        <v>8250.626999999999</v>
      </c>
      <c r="H69" s="45">
        <f t="shared" si="69"/>
        <v>8250.626999999999</v>
      </c>
      <c r="I69" s="45">
        <f t="shared" si="69"/>
        <v>8250.626999999999</v>
      </c>
      <c r="J69" s="45">
        <f t="shared" si="69"/>
        <v>8329.167</v>
      </c>
      <c r="K69" s="45">
        <f t="shared" si="69"/>
        <v>13114.216500000002</v>
      </c>
      <c r="L69" s="45">
        <f t="shared" si="69"/>
        <v>12929.647500000001</v>
      </c>
      <c r="M69" s="45">
        <f t="shared" si="69"/>
        <v>7816.693499999999</v>
      </c>
      <c r="N69" s="45">
        <f t="shared" si="69"/>
        <v>8024.8245</v>
      </c>
      <c r="O69" s="45">
        <f t="shared" si="69"/>
        <v>8130.853499999999</v>
      </c>
      <c r="P69" s="45">
        <f t="shared" si="69"/>
        <v>8130.853499999999</v>
      </c>
      <c r="Q69" s="45">
        <f t="shared" si="69"/>
        <v>8209.3935</v>
      </c>
      <c r="R69" s="45">
        <f t="shared" si="69"/>
        <v>8209.3935</v>
      </c>
      <c r="S69" s="45">
        <f t="shared" si="69"/>
        <v>8130.853499999999</v>
      </c>
      <c r="T69" s="45">
        <f t="shared" si="69"/>
        <v>8130.853499999999</v>
      </c>
      <c r="U69" s="45">
        <f t="shared" si="69"/>
        <v>8130.853499999999</v>
      </c>
      <c r="V69" s="45">
        <f t="shared" si="69"/>
        <v>8209.3935</v>
      </c>
      <c r="W69" s="45">
        <f t="shared" si="69"/>
        <v>8209.3935</v>
      </c>
      <c r="X69" s="48">
        <f t="shared" si="69"/>
        <v>8130.853499999999</v>
      </c>
      <c r="Y69" s="48">
        <f t="shared" si="61"/>
        <v>8130.853499999999</v>
      </c>
      <c r="Z69" s="48">
        <f t="shared" si="62"/>
        <v>8024.8245</v>
      </c>
      <c r="AA69" s="48">
        <f t="shared" si="63"/>
        <v>7816.693499999999</v>
      </c>
      <c r="AB69" s="48">
        <f t="shared" si="54"/>
        <v>8250.626999999999</v>
      </c>
      <c r="AC69" s="48">
        <f t="shared" si="55"/>
        <v>8285.97</v>
      </c>
      <c r="AD69" s="48">
        <f t="shared" si="56"/>
        <v>8285.97</v>
      </c>
      <c r="AE69" s="48">
        <f t="shared" si="57"/>
        <v>8329.167</v>
      </c>
      <c r="AF69" s="48">
        <f t="shared" si="58"/>
        <v>8364.51</v>
      </c>
      <c r="AG69" s="48">
        <f t="shared" si="58"/>
        <v>8001.2625</v>
      </c>
      <c r="AH69" s="49">
        <f t="shared" si="29"/>
        <v>254738.5995</v>
      </c>
    </row>
    <row r="70" spans="1:34" ht="15" customHeight="1">
      <c r="A70" s="25" t="s">
        <v>64</v>
      </c>
      <c r="B70" s="25"/>
      <c r="C70" s="26">
        <v>45353</v>
      </c>
      <c r="D70" s="45">
        <f aca="true" t="shared" si="70" ref="D70:X70">D69</f>
        <v>8001.2625</v>
      </c>
      <c r="E70" s="45">
        <f t="shared" si="70"/>
        <v>8329.167</v>
      </c>
      <c r="F70" s="45">
        <f t="shared" si="70"/>
        <v>8329.167</v>
      </c>
      <c r="G70" s="45">
        <f t="shared" si="70"/>
        <v>8250.626999999999</v>
      </c>
      <c r="H70" s="45">
        <f t="shared" si="70"/>
        <v>8250.626999999999</v>
      </c>
      <c r="I70" s="45">
        <f t="shared" si="70"/>
        <v>8250.626999999999</v>
      </c>
      <c r="J70" s="45">
        <f t="shared" si="70"/>
        <v>8329.167</v>
      </c>
      <c r="K70" s="45">
        <f t="shared" si="70"/>
        <v>13114.216500000002</v>
      </c>
      <c r="L70" s="45">
        <f t="shared" si="70"/>
        <v>12929.647500000001</v>
      </c>
      <c r="M70" s="45">
        <f t="shared" si="70"/>
        <v>7816.693499999999</v>
      </c>
      <c r="N70" s="45">
        <f t="shared" si="70"/>
        <v>8024.8245</v>
      </c>
      <c r="O70" s="45">
        <f t="shared" si="70"/>
        <v>8130.853499999999</v>
      </c>
      <c r="P70" s="45">
        <f t="shared" si="70"/>
        <v>8130.853499999999</v>
      </c>
      <c r="Q70" s="45">
        <f t="shared" si="70"/>
        <v>8209.3935</v>
      </c>
      <c r="R70" s="45">
        <f t="shared" si="70"/>
        <v>8209.3935</v>
      </c>
      <c r="S70" s="45">
        <f t="shared" si="70"/>
        <v>8130.853499999999</v>
      </c>
      <c r="T70" s="45">
        <f t="shared" si="70"/>
        <v>8130.853499999999</v>
      </c>
      <c r="U70" s="45">
        <f t="shared" si="70"/>
        <v>8130.853499999999</v>
      </c>
      <c r="V70" s="45">
        <f t="shared" si="70"/>
        <v>8209.3935</v>
      </c>
      <c r="W70" s="45">
        <f t="shared" si="70"/>
        <v>8209.3935</v>
      </c>
      <c r="X70" s="48">
        <f t="shared" si="70"/>
        <v>8130.853499999999</v>
      </c>
      <c r="Y70" s="48">
        <f t="shared" si="61"/>
        <v>8130.853499999999</v>
      </c>
      <c r="Z70" s="48">
        <f t="shared" si="62"/>
        <v>8024.8245</v>
      </c>
      <c r="AA70" s="48">
        <f t="shared" si="63"/>
        <v>7816.693499999999</v>
      </c>
      <c r="AB70" s="48">
        <f t="shared" si="54"/>
        <v>8250.626999999999</v>
      </c>
      <c r="AC70" s="48">
        <f t="shared" si="55"/>
        <v>8285.97</v>
      </c>
      <c r="AD70" s="48">
        <f t="shared" si="56"/>
        <v>8285.97</v>
      </c>
      <c r="AE70" s="48">
        <f t="shared" si="57"/>
        <v>8329.167</v>
      </c>
      <c r="AF70" s="48">
        <f t="shared" si="58"/>
        <v>8364.51</v>
      </c>
      <c r="AG70" s="48">
        <f t="shared" si="58"/>
        <v>8001.2625</v>
      </c>
      <c r="AH70" s="49">
        <f t="shared" si="29"/>
        <v>254738.5995</v>
      </c>
    </row>
    <row r="71" spans="1:34" ht="15" customHeight="1">
      <c r="A71" s="25" t="s">
        <v>65</v>
      </c>
      <c r="B71" s="25"/>
      <c r="C71" s="26">
        <v>45384</v>
      </c>
      <c r="D71" s="45">
        <f aca="true" t="shared" si="71" ref="D71:X71">D70</f>
        <v>8001.2625</v>
      </c>
      <c r="E71" s="45">
        <f t="shared" si="71"/>
        <v>8329.167</v>
      </c>
      <c r="F71" s="45">
        <f t="shared" si="71"/>
        <v>8329.167</v>
      </c>
      <c r="G71" s="45">
        <f t="shared" si="71"/>
        <v>8250.626999999999</v>
      </c>
      <c r="H71" s="45">
        <f t="shared" si="71"/>
        <v>8250.626999999999</v>
      </c>
      <c r="I71" s="45">
        <f t="shared" si="71"/>
        <v>8250.626999999999</v>
      </c>
      <c r="J71" s="45">
        <f t="shared" si="71"/>
        <v>8329.167</v>
      </c>
      <c r="K71" s="45">
        <f t="shared" si="71"/>
        <v>13114.216500000002</v>
      </c>
      <c r="L71" s="45">
        <f t="shared" si="71"/>
        <v>12929.647500000001</v>
      </c>
      <c r="M71" s="45">
        <f t="shared" si="71"/>
        <v>7816.693499999999</v>
      </c>
      <c r="N71" s="45">
        <f t="shared" si="71"/>
        <v>8024.8245</v>
      </c>
      <c r="O71" s="45">
        <f t="shared" si="71"/>
        <v>8130.853499999999</v>
      </c>
      <c r="P71" s="45">
        <f t="shared" si="71"/>
        <v>8130.853499999999</v>
      </c>
      <c r="Q71" s="45">
        <f t="shared" si="71"/>
        <v>8209.3935</v>
      </c>
      <c r="R71" s="45">
        <f t="shared" si="71"/>
        <v>8209.3935</v>
      </c>
      <c r="S71" s="45">
        <f t="shared" si="71"/>
        <v>8130.853499999999</v>
      </c>
      <c r="T71" s="45">
        <f t="shared" si="71"/>
        <v>8130.853499999999</v>
      </c>
      <c r="U71" s="45">
        <f t="shared" si="71"/>
        <v>8130.853499999999</v>
      </c>
      <c r="V71" s="45">
        <f t="shared" si="71"/>
        <v>8209.3935</v>
      </c>
      <c r="W71" s="45">
        <f t="shared" si="71"/>
        <v>8209.3935</v>
      </c>
      <c r="X71" s="48">
        <f t="shared" si="71"/>
        <v>8130.853499999999</v>
      </c>
      <c r="Y71" s="48">
        <f t="shared" si="61"/>
        <v>8130.853499999999</v>
      </c>
      <c r="Z71" s="48">
        <f t="shared" si="62"/>
        <v>8024.8245</v>
      </c>
      <c r="AA71" s="48">
        <f t="shared" si="63"/>
        <v>7816.693499999999</v>
      </c>
      <c r="AB71" s="48">
        <f t="shared" si="54"/>
        <v>8250.626999999999</v>
      </c>
      <c r="AC71" s="48">
        <f t="shared" si="55"/>
        <v>8285.97</v>
      </c>
      <c r="AD71" s="48">
        <f t="shared" si="56"/>
        <v>8285.97</v>
      </c>
      <c r="AE71" s="48">
        <f t="shared" si="57"/>
        <v>8329.167</v>
      </c>
      <c r="AF71" s="48">
        <f t="shared" si="58"/>
        <v>8364.51</v>
      </c>
      <c r="AG71" s="48">
        <f t="shared" si="58"/>
        <v>8001.2625</v>
      </c>
      <c r="AH71" s="49">
        <f t="shared" si="29"/>
        <v>254738.5995</v>
      </c>
    </row>
    <row r="72" spans="1:34" ht="15" customHeight="1">
      <c r="A72" s="25" t="s">
        <v>66</v>
      </c>
      <c r="B72" s="25"/>
      <c r="C72" s="26">
        <v>45414</v>
      </c>
      <c r="D72" s="45">
        <f aca="true" t="shared" si="72" ref="D72:X72">D71</f>
        <v>8001.2625</v>
      </c>
      <c r="E72" s="45">
        <f t="shared" si="72"/>
        <v>8329.167</v>
      </c>
      <c r="F72" s="45">
        <f t="shared" si="72"/>
        <v>8329.167</v>
      </c>
      <c r="G72" s="45">
        <f t="shared" si="72"/>
        <v>8250.626999999999</v>
      </c>
      <c r="H72" s="45">
        <f t="shared" si="72"/>
        <v>8250.626999999999</v>
      </c>
      <c r="I72" s="45">
        <f t="shared" si="72"/>
        <v>8250.626999999999</v>
      </c>
      <c r="J72" s="45">
        <f t="shared" si="72"/>
        <v>8329.167</v>
      </c>
      <c r="K72" s="45">
        <f t="shared" si="72"/>
        <v>13114.216500000002</v>
      </c>
      <c r="L72" s="45">
        <f t="shared" si="72"/>
        <v>12929.647500000001</v>
      </c>
      <c r="M72" s="45">
        <f t="shared" si="72"/>
        <v>7816.693499999999</v>
      </c>
      <c r="N72" s="45">
        <f t="shared" si="72"/>
        <v>8024.8245</v>
      </c>
      <c r="O72" s="45">
        <f t="shared" si="72"/>
        <v>8130.853499999999</v>
      </c>
      <c r="P72" s="45">
        <f t="shared" si="72"/>
        <v>8130.853499999999</v>
      </c>
      <c r="Q72" s="45">
        <f t="shared" si="72"/>
        <v>8209.3935</v>
      </c>
      <c r="R72" s="45">
        <f t="shared" si="72"/>
        <v>8209.3935</v>
      </c>
      <c r="S72" s="45">
        <f t="shared" si="72"/>
        <v>8130.853499999999</v>
      </c>
      <c r="T72" s="45">
        <f t="shared" si="72"/>
        <v>8130.853499999999</v>
      </c>
      <c r="U72" s="45">
        <f t="shared" si="72"/>
        <v>8130.853499999999</v>
      </c>
      <c r="V72" s="45">
        <f t="shared" si="72"/>
        <v>8209.3935</v>
      </c>
      <c r="W72" s="45">
        <f t="shared" si="72"/>
        <v>8209.3935</v>
      </c>
      <c r="X72" s="48">
        <f t="shared" si="72"/>
        <v>8130.853499999999</v>
      </c>
      <c r="Y72" s="48">
        <f t="shared" si="61"/>
        <v>8130.853499999999</v>
      </c>
      <c r="Z72" s="48">
        <f t="shared" si="62"/>
        <v>8024.8245</v>
      </c>
      <c r="AA72" s="48">
        <f t="shared" si="63"/>
        <v>7816.693499999999</v>
      </c>
      <c r="AB72" s="48">
        <f t="shared" si="54"/>
        <v>8250.626999999999</v>
      </c>
      <c r="AC72" s="48">
        <f t="shared" si="55"/>
        <v>8285.97</v>
      </c>
      <c r="AD72" s="48">
        <f t="shared" si="56"/>
        <v>8285.97</v>
      </c>
      <c r="AE72" s="48">
        <f t="shared" si="57"/>
        <v>8329.167</v>
      </c>
      <c r="AF72" s="48">
        <f t="shared" si="58"/>
        <v>8364.51</v>
      </c>
      <c r="AG72" s="48">
        <f t="shared" si="58"/>
        <v>8001.2625</v>
      </c>
      <c r="AH72" s="49">
        <f t="shared" si="29"/>
        <v>254738.5995</v>
      </c>
    </row>
    <row r="73" spans="1:34" ht="15" customHeight="1">
      <c r="A73" s="25" t="s">
        <v>67</v>
      </c>
      <c r="B73" s="25"/>
      <c r="C73" s="26">
        <v>45445</v>
      </c>
      <c r="D73" s="45">
        <f aca="true" t="shared" si="73" ref="D73:X73">D72</f>
        <v>8001.2625</v>
      </c>
      <c r="E73" s="45">
        <f t="shared" si="73"/>
        <v>8329.167</v>
      </c>
      <c r="F73" s="45">
        <f t="shared" si="73"/>
        <v>8329.167</v>
      </c>
      <c r="G73" s="45">
        <f t="shared" si="73"/>
        <v>8250.626999999999</v>
      </c>
      <c r="H73" s="45">
        <f t="shared" si="73"/>
        <v>8250.626999999999</v>
      </c>
      <c r="I73" s="45">
        <f t="shared" si="73"/>
        <v>8250.626999999999</v>
      </c>
      <c r="J73" s="45">
        <f t="shared" si="73"/>
        <v>8329.167</v>
      </c>
      <c r="K73" s="45">
        <f t="shared" si="73"/>
        <v>13114.216500000002</v>
      </c>
      <c r="L73" s="45">
        <f t="shared" si="73"/>
        <v>12929.647500000001</v>
      </c>
      <c r="M73" s="45">
        <f t="shared" si="73"/>
        <v>7816.693499999999</v>
      </c>
      <c r="N73" s="45">
        <f t="shared" si="73"/>
        <v>8024.8245</v>
      </c>
      <c r="O73" s="45">
        <f t="shared" si="73"/>
        <v>8130.853499999999</v>
      </c>
      <c r="P73" s="45">
        <f t="shared" si="73"/>
        <v>8130.853499999999</v>
      </c>
      <c r="Q73" s="45">
        <f t="shared" si="73"/>
        <v>8209.3935</v>
      </c>
      <c r="R73" s="45">
        <f t="shared" si="73"/>
        <v>8209.3935</v>
      </c>
      <c r="S73" s="45">
        <f t="shared" si="73"/>
        <v>8130.853499999999</v>
      </c>
      <c r="T73" s="45">
        <f t="shared" si="73"/>
        <v>8130.853499999999</v>
      </c>
      <c r="U73" s="45">
        <f t="shared" si="73"/>
        <v>8130.853499999999</v>
      </c>
      <c r="V73" s="45">
        <f t="shared" si="73"/>
        <v>8209.3935</v>
      </c>
      <c r="W73" s="45">
        <f t="shared" si="73"/>
        <v>8209.3935</v>
      </c>
      <c r="X73" s="48">
        <f t="shared" si="73"/>
        <v>8130.853499999999</v>
      </c>
      <c r="Y73" s="48">
        <f t="shared" si="61"/>
        <v>8130.853499999999</v>
      </c>
      <c r="Z73" s="48">
        <f t="shared" si="62"/>
        <v>8024.8245</v>
      </c>
      <c r="AA73" s="48">
        <f t="shared" si="63"/>
        <v>7816.693499999999</v>
      </c>
      <c r="AB73" s="48">
        <f t="shared" si="54"/>
        <v>8250.626999999999</v>
      </c>
      <c r="AC73" s="48">
        <f t="shared" si="55"/>
        <v>8285.97</v>
      </c>
      <c r="AD73" s="48">
        <f t="shared" si="56"/>
        <v>8285.97</v>
      </c>
      <c r="AE73" s="48">
        <f t="shared" si="57"/>
        <v>8329.167</v>
      </c>
      <c r="AF73" s="48">
        <f t="shared" si="58"/>
        <v>8364.51</v>
      </c>
      <c r="AG73" s="48">
        <f t="shared" si="58"/>
        <v>8001.2625</v>
      </c>
      <c r="AH73" s="49">
        <f t="shared" si="29"/>
        <v>254738.5995</v>
      </c>
    </row>
    <row r="74" spans="1:34" ht="15" customHeight="1">
      <c r="A74" s="25" t="s">
        <v>68</v>
      </c>
      <c r="B74" s="25"/>
      <c r="C74" s="26">
        <v>45475</v>
      </c>
      <c r="D74" s="45">
        <f aca="true" t="shared" si="74" ref="D74:X74">D73</f>
        <v>8001.2625</v>
      </c>
      <c r="E74" s="45">
        <f t="shared" si="74"/>
        <v>8329.167</v>
      </c>
      <c r="F74" s="45">
        <f t="shared" si="74"/>
        <v>8329.167</v>
      </c>
      <c r="G74" s="45">
        <f t="shared" si="74"/>
        <v>8250.626999999999</v>
      </c>
      <c r="H74" s="45">
        <f t="shared" si="74"/>
        <v>8250.626999999999</v>
      </c>
      <c r="I74" s="45">
        <f t="shared" si="74"/>
        <v>8250.626999999999</v>
      </c>
      <c r="J74" s="45">
        <f t="shared" si="74"/>
        <v>8329.167</v>
      </c>
      <c r="K74" s="45">
        <f t="shared" si="74"/>
        <v>13114.216500000002</v>
      </c>
      <c r="L74" s="45">
        <f t="shared" si="74"/>
        <v>12929.647500000001</v>
      </c>
      <c r="M74" s="45">
        <f t="shared" si="74"/>
        <v>7816.693499999999</v>
      </c>
      <c r="N74" s="45">
        <f t="shared" si="74"/>
        <v>8024.8245</v>
      </c>
      <c r="O74" s="45">
        <f t="shared" si="74"/>
        <v>8130.853499999999</v>
      </c>
      <c r="P74" s="45">
        <f t="shared" si="74"/>
        <v>8130.853499999999</v>
      </c>
      <c r="Q74" s="45">
        <f t="shared" si="74"/>
        <v>8209.3935</v>
      </c>
      <c r="R74" s="45">
        <f t="shared" si="74"/>
        <v>8209.3935</v>
      </c>
      <c r="S74" s="45">
        <f t="shared" si="74"/>
        <v>8130.853499999999</v>
      </c>
      <c r="T74" s="45">
        <f t="shared" si="74"/>
        <v>8130.853499999999</v>
      </c>
      <c r="U74" s="45">
        <f t="shared" si="74"/>
        <v>8130.853499999999</v>
      </c>
      <c r="V74" s="45">
        <f t="shared" si="74"/>
        <v>8209.3935</v>
      </c>
      <c r="W74" s="45">
        <f t="shared" si="74"/>
        <v>8209.3935</v>
      </c>
      <c r="X74" s="48">
        <f t="shared" si="74"/>
        <v>8130.853499999999</v>
      </c>
      <c r="Y74" s="48">
        <f t="shared" si="61"/>
        <v>8130.853499999999</v>
      </c>
      <c r="Z74" s="48">
        <f t="shared" si="62"/>
        <v>8024.8245</v>
      </c>
      <c r="AA74" s="48">
        <f t="shared" si="63"/>
        <v>7816.693499999999</v>
      </c>
      <c r="AB74" s="48">
        <f t="shared" si="54"/>
        <v>8250.626999999999</v>
      </c>
      <c r="AC74" s="48">
        <f t="shared" si="55"/>
        <v>8285.97</v>
      </c>
      <c r="AD74" s="48">
        <f t="shared" si="56"/>
        <v>8285.97</v>
      </c>
      <c r="AE74" s="48">
        <f t="shared" si="57"/>
        <v>8329.167</v>
      </c>
      <c r="AF74" s="48">
        <f t="shared" si="58"/>
        <v>8364.51</v>
      </c>
      <c r="AG74" s="48">
        <f t="shared" si="58"/>
        <v>8001.2625</v>
      </c>
      <c r="AH74" s="49">
        <f t="shared" si="29"/>
        <v>254738.5995</v>
      </c>
    </row>
    <row r="75" spans="1:34" ht="15" customHeight="1">
      <c r="A75" s="25" t="s">
        <v>69</v>
      </c>
      <c r="B75" s="25"/>
      <c r="C75" s="26">
        <v>45506</v>
      </c>
      <c r="D75" s="45">
        <f aca="true" t="shared" si="75" ref="D75:X75">D74</f>
        <v>8001.2625</v>
      </c>
      <c r="E75" s="45">
        <f t="shared" si="75"/>
        <v>8329.167</v>
      </c>
      <c r="F75" s="45">
        <f t="shared" si="75"/>
        <v>8329.167</v>
      </c>
      <c r="G75" s="45">
        <f t="shared" si="75"/>
        <v>8250.626999999999</v>
      </c>
      <c r="H75" s="45">
        <f t="shared" si="75"/>
        <v>8250.626999999999</v>
      </c>
      <c r="I75" s="45">
        <f t="shared" si="75"/>
        <v>8250.626999999999</v>
      </c>
      <c r="J75" s="45">
        <f t="shared" si="75"/>
        <v>8329.167</v>
      </c>
      <c r="K75" s="45">
        <f t="shared" si="75"/>
        <v>13114.216500000002</v>
      </c>
      <c r="L75" s="45">
        <f t="shared" si="75"/>
        <v>12929.647500000001</v>
      </c>
      <c r="M75" s="45">
        <f t="shared" si="75"/>
        <v>7816.693499999999</v>
      </c>
      <c r="N75" s="45">
        <f t="shared" si="75"/>
        <v>8024.8245</v>
      </c>
      <c r="O75" s="45">
        <f t="shared" si="75"/>
        <v>8130.853499999999</v>
      </c>
      <c r="P75" s="45">
        <f t="shared" si="75"/>
        <v>8130.853499999999</v>
      </c>
      <c r="Q75" s="45">
        <f t="shared" si="75"/>
        <v>8209.3935</v>
      </c>
      <c r="R75" s="45">
        <f t="shared" si="75"/>
        <v>8209.3935</v>
      </c>
      <c r="S75" s="45">
        <f t="shared" si="75"/>
        <v>8130.853499999999</v>
      </c>
      <c r="T75" s="45">
        <f t="shared" si="75"/>
        <v>8130.853499999999</v>
      </c>
      <c r="U75" s="45">
        <f t="shared" si="75"/>
        <v>8130.853499999999</v>
      </c>
      <c r="V75" s="45">
        <f t="shared" si="75"/>
        <v>8209.3935</v>
      </c>
      <c r="W75" s="45">
        <f t="shared" si="75"/>
        <v>8209.3935</v>
      </c>
      <c r="X75" s="48">
        <f t="shared" si="75"/>
        <v>8130.853499999999</v>
      </c>
      <c r="Y75" s="48">
        <f t="shared" si="61"/>
        <v>8130.853499999999</v>
      </c>
      <c r="Z75" s="48">
        <f t="shared" si="62"/>
        <v>8024.8245</v>
      </c>
      <c r="AA75" s="48">
        <f t="shared" si="63"/>
        <v>7816.693499999999</v>
      </c>
      <c r="AB75" s="48">
        <f t="shared" si="54"/>
        <v>8250.626999999999</v>
      </c>
      <c r="AC75" s="48">
        <f t="shared" si="55"/>
        <v>8285.97</v>
      </c>
      <c r="AD75" s="48">
        <f t="shared" si="56"/>
        <v>8285.97</v>
      </c>
      <c r="AE75" s="48">
        <f t="shared" si="57"/>
        <v>8329.167</v>
      </c>
      <c r="AF75" s="48">
        <f t="shared" si="58"/>
        <v>8364.51</v>
      </c>
      <c r="AG75" s="48">
        <f t="shared" si="58"/>
        <v>8001.2625</v>
      </c>
      <c r="AH75" s="49">
        <f t="shared" si="29"/>
        <v>254738.5995</v>
      </c>
    </row>
    <row r="76" spans="1:34" ht="15" customHeight="1">
      <c r="A76" s="25" t="s">
        <v>70</v>
      </c>
      <c r="B76" s="25"/>
      <c r="C76" s="26">
        <v>45537</v>
      </c>
      <c r="D76" s="45">
        <f aca="true" t="shared" si="76" ref="D76:X76">D75</f>
        <v>8001.2625</v>
      </c>
      <c r="E76" s="45">
        <f t="shared" si="76"/>
        <v>8329.167</v>
      </c>
      <c r="F76" s="45">
        <f t="shared" si="76"/>
        <v>8329.167</v>
      </c>
      <c r="G76" s="45">
        <f t="shared" si="76"/>
        <v>8250.626999999999</v>
      </c>
      <c r="H76" s="45">
        <f t="shared" si="76"/>
        <v>8250.626999999999</v>
      </c>
      <c r="I76" s="45">
        <f t="shared" si="76"/>
        <v>8250.626999999999</v>
      </c>
      <c r="J76" s="45">
        <f t="shared" si="76"/>
        <v>8329.167</v>
      </c>
      <c r="K76" s="45">
        <f t="shared" si="76"/>
        <v>13114.216500000002</v>
      </c>
      <c r="L76" s="45">
        <f t="shared" si="76"/>
        <v>12929.647500000001</v>
      </c>
      <c r="M76" s="45">
        <f t="shared" si="76"/>
        <v>7816.693499999999</v>
      </c>
      <c r="N76" s="45">
        <f t="shared" si="76"/>
        <v>8024.8245</v>
      </c>
      <c r="O76" s="45">
        <f t="shared" si="76"/>
        <v>8130.853499999999</v>
      </c>
      <c r="P76" s="45">
        <f t="shared" si="76"/>
        <v>8130.853499999999</v>
      </c>
      <c r="Q76" s="45">
        <f t="shared" si="76"/>
        <v>8209.3935</v>
      </c>
      <c r="R76" s="45">
        <f t="shared" si="76"/>
        <v>8209.3935</v>
      </c>
      <c r="S76" s="45">
        <f t="shared" si="76"/>
        <v>8130.853499999999</v>
      </c>
      <c r="T76" s="45">
        <f t="shared" si="76"/>
        <v>8130.853499999999</v>
      </c>
      <c r="U76" s="45">
        <f t="shared" si="76"/>
        <v>8130.853499999999</v>
      </c>
      <c r="V76" s="45">
        <f t="shared" si="76"/>
        <v>8209.3935</v>
      </c>
      <c r="W76" s="45">
        <f t="shared" si="76"/>
        <v>8209.3935</v>
      </c>
      <c r="X76" s="48">
        <f t="shared" si="76"/>
        <v>8130.853499999999</v>
      </c>
      <c r="Y76" s="48">
        <f t="shared" si="61"/>
        <v>8130.853499999999</v>
      </c>
      <c r="Z76" s="48">
        <f t="shared" si="62"/>
        <v>8024.8245</v>
      </c>
      <c r="AA76" s="48">
        <f t="shared" si="63"/>
        <v>7816.693499999999</v>
      </c>
      <c r="AB76" s="48">
        <f t="shared" si="54"/>
        <v>8250.626999999999</v>
      </c>
      <c r="AC76" s="48">
        <f t="shared" si="55"/>
        <v>8285.97</v>
      </c>
      <c r="AD76" s="48">
        <f t="shared" si="56"/>
        <v>8285.97</v>
      </c>
      <c r="AE76" s="48">
        <f t="shared" si="57"/>
        <v>8329.167</v>
      </c>
      <c r="AF76" s="48">
        <f t="shared" si="58"/>
        <v>8364.51</v>
      </c>
      <c r="AG76" s="48">
        <f t="shared" si="58"/>
        <v>8001.2625</v>
      </c>
      <c r="AH76" s="49">
        <f t="shared" si="29"/>
        <v>254738.5995</v>
      </c>
    </row>
    <row r="77" spans="1:34" ht="15" customHeight="1">
      <c r="A77" s="25" t="s">
        <v>71</v>
      </c>
      <c r="B77" s="25"/>
      <c r="C77" s="26">
        <v>45567</v>
      </c>
      <c r="D77" s="45">
        <f aca="true" t="shared" si="77" ref="D77:X77">D76</f>
        <v>8001.2625</v>
      </c>
      <c r="E77" s="45">
        <f t="shared" si="77"/>
        <v>8329.167</v>
      </c>
      <c r="F77" s="45">
        <f t="shared" si="77"/>
        <v>8329.167</v>
      </c>
      <c r="G77" s="45">
        <f t="shared" si="77"/>
        <v>8250.626999999999</v>
      </c>
      <c r="H77" s="45">
        <f t="shared" si="77"/>
        <v>8250.626999999999</v>
      </c>
      <c r="I77" s="45">
        <f t="shared" si="77"/>
        <v>8250.626999999999</v>
      </c>
      <c r="J77" s="45">
        <f t="shared" si="77"/>
        <v>8329.167</v>
      </c>
      <c r="K77" s="45">
        <f t="shared" si="77"/>
        <v>13114.216500000002</v>
      </c>
      <c r="L77" s="45">
        <f t="shared" si="77"/>
        <v>12929.647500000001</v>
      </c>
      <c r="M77" s="45">
        <f t="shared" si="77"/>
        <v>7816.693499999999</v>
      </c>
      <c r="N77" s="45">
        <f t="shared" si="77"/>
        <v>8024.8245</v>
      </c>
      <c r="O77" s="45">
        <f t="shared" si="77"/>
        <v>8130.853499999999</v>
      </c>
      <c r="P77" s="45">
        <f t="shared" si="77"/>
        <v>8130.853499999999</v>
      </c>
      <c r="Q77" s="45">
        <f t="shared" si="77"/>
        <v>8209.3935</v>
      </c>
      <c r="R77" s="45">
        <f t="shared" si="77"/>
        <v>8209.3935</v>
      </c>
      <c r="S77" s="45">
        <f t="shared" si="77"/>
        <v>8130.853499999999</v>
      </c>
      <c r="T77" s="45">
        <f t="shared" si="77"/>
        <v>8130.853499999999</v>
      </c>
      <c r="U77" s="45">
        <f t="shared" si="77"/>
        <v>8130.853499999999</v>
      </c>
      <c r="V77" s="45">
        <f t="shared" si="77"/>
        <v>8209.3935</v>
      </c>
      <c r="W77" s="45">
        <f t="shared" si="77"/>
        <v>8209.3935</v>
      </c>
      <c r="X77" s="48">
        <f t="shared" si="77"/>
        <v>8130.853499999999</v>
      </c>
      <c r="Y77" s="48">
        <f t="shared" si="61"/>
        <v>8130.853499999999</v>
      </c>
      <c r="Z77" s="48">
        <f t="shared" si="62"/>
        <v>8024.8245</v>
      </c>
      <c r="AA77" s="48">
        <f t="shared" si="63"/>
        <v>7816.693499999999</v>
      </c>
      <c r="AB77" s="48">
        <f t="shared" si="54"/>
        <v>8250.626999999999</v>
      </c>
      <c r="AC77" s="48">
        <f t="shared" si="55"/>
        <v>8285.97</v>
      </c>
      <c r="AD77" s="48">
        <f t="shared" si="56"/>
        <v>8285.97</v>
      </c>
      <c r="AE77" s="48">
        <f t="shared" si="57"/>
        <v>8329.167</v>
      </c>
      <c r="AF77" s="48">
        <f t="shared" si="58"/>
        <v>8364.51</v>
      </c>
      <c r="AG77" s="48">
        <f t="shared" si="58"/>
        <v>8001.2625</v>
      </c>
      <c r="AH77" s="49">
        <f t="shared" si="29"/>
        <v>254738.5995</v>
      </c>
    </row>
    <row r="78" spans="1:34" ht="15" customHeight="1">
      <c r="A78" s="25" t="s">
        <v>72</v>
      </c>
      <c r="B78" s="25"/>
      <c r="C78" s="26">
        <v>45598</v>
      </c>
      <c r="D78" s="45">
        <f aca="true" t="shared" si="78" ref="D78:X78">D77</f>
        <v>8001.2625</v>
      </c>
      <c r="E78" s="45">
        <f t="shared" si="78"/>
        <v>8329.167</v>
      </c>
      <c r="F78" s="45">
        <f t="shared" si="78"/>
        <v>8329.167</v>
      </c>
      <c r="G78" s="45">
        <f t="shared" si="78"/>
        <v>8250.626999999999</v>
      </c>
      <c r="H78" s="45">
        <f t="shared" si="78"/>
        <v>8250.626999999999</v>
      </c>
      <c r="I78" s="45">
        <f t="shared" si="78"/>
        <v>8250.626999999999</v>
      </c>
      <c r="J78" s="45">
        <f t="shared" si="78"/>
        <v>8329.167</v>
      </c>
      <c r="K78" s="45">
        <f t="shared" si="78"/>
        <v>13114.216500000002</v>
      </c>
      <c r="L78" s="45">
        <f t="shared" si="78"/>
        <v>12929.647500000001</v>
      </c>
      <c r="M78" s="45">
        <f t="shared" si="78"/>
        <v>7816.693499999999</v>
      </c>
      <c r="N78" s="45">
        <f t="shared" si="78"/>
        <v>8024.8245</v>
      </c>
      <c r="O78" s="45">
        <f t="shared" si="78"/>
        <v>8130.853499999999</v>
      </c>
      <c r="P78" s="45">
        <f t="shared" si="78"/>
        <v>8130.853499999999</v>
      </c>
      <c r="Q78" s="45">
        <f t="shared" si="78"/>
        <v>8209.3935</v>
      </c>
      <c r="R78" s="45">
        <f t="shared" si="78"/>
        <v>8209.3935</v>
      </c>
      <c r="S78" s="45">
        <f t="shared" si="78"/>
        <v>8130.853499999999</v>
      </c>
      <c r="T78" s="45">
        <f t="shared" si="78"/>
        <v>8130.853499999999</v>
      </c>
      <c r="U78" s="45">
        <f t="shared" si="78"/>
        <v>8130.853499999999</v>
      </c>
      <c r="V78" s="45">
        <f t="shared" si="78"/>
        <v>8209.3935</v>
      </c>
      <c r="W78" s="45">
        <f t="shared" si="78"/>
        <v>8209.3935</v>
      </c>
      <c r="X78" s="48">
        <f t="shared" si="78"/>
        <v>8130.853499999999</v>
      </c>
      <c r="Y78" s="48">
        <f t="shared" si="61"/>
        <v>8130.853499999999</v>
      </c>
      <c r="Z78" s="48">
        <f t="shared" si="62"/>
        <v>8024.8245</v>
      </c>
      <c r="AA78" s="48">
        <f t="shared" si="63"/>
        <v>7816.693499999999</v>
      </c>
      <c r="AB78" s="48">
        <f t="shared" si="54"/>
        <v>8250.626999999999</v>
      </c>
      <c r="AC78" s="48">
        <f t="shared" si="55"/>
        <v>8285.97</v>
      </c>
      <c r="AD78" s="48">
        <f t="shared" si="56"/>
        <v>8285.97</v>
      </c>
      <c r="AE78" s="48">
        <f t="shared" si="57"/>
        <v>8329.167</v>
      </c>
      <c r="AF78" s="48">
        <f t="shared" si="58"/>
        <v>8364.51</v>
      </c>
      <c r="AG78" s="48">
        <f t="shared" si="58"/>
        <v>8001.2625</v>
      </c>
      <c r="AH78" s="49">
        <f t="shared" si="29"/>
        <v>254738.5995</v>
      </c>
    </row>
    <row r="79" spans="1:34" ht="15" customHeight="1">
      <c r="A79" s="25" t="s">
        <v>73</v>
      </c>
      <c r="B79" s="25"/>
      <c r="C79" s="26">
        <v>45628</v>
      </c>
      <c r="D79" s="45">
        <f aca="true" t="shared" si="79" ref="D79:X79">D78</f>
        <v>8001.2625</v>
      </c>
      <c r="E79" s="45">
        <f t="shared" si="79"/>
        <v>8329.167</v>
      </c>
      <c r="F79" s="45">
        <f t="shared" si="79"/>
        <v>8329.167</v>
      </c>
      <c r="G79" s="45">
        <f t="shared" si="79"/>
        <v>8250.626999999999</v>
      </c>
      <c r="H79" s="45">
        <f t="shared" si="79"/>
        <v>8250.626999999999</v>
      </c>
      <c r="I79" s="45">
        <f t="shared" si="79"/>
        <v>8250.626999999999</v>
      </c>
      <c r="J79" s="45">
        <f t="shared" si="79"/>
        <v>8329.167</v>
      </c>
      <c r="K79" s="45">
        <f t="shared" si="79"/>
        <v>13114.216500000002</v>
      </c>
      <c r="L79" s="45">
        <f t="shared" si="79"/>
        <v>12929.647500000001</v>
      </c>
      <c r="M79" s="45">
        <f t="shared" si="79"/>
        <v>7816.693499999999</v>
      </c>
      <c r="N79" s="45">
        <f t="shared" si="79"/>
        <v>8024.8245</v>
      </c>
      <c r="O79" s="45">
        <f t="shared" si="79"/>
        <v>8130.853499999999</v>
      </c>
      <c r="P79" s="45">
        <f t="shared" si="79"/>
        <v>8130.853499999999</v>
      </c>
      <c r="Q79" s="45">
        <f t="shared" si="79"/>
        <v>8209.3935</v>
      </c>
      <c r="R79" s="45">
        <f t="shared" si="79"/>
        <v>8209.3935</v>
      </c>
      <c r="S79" s="45">
        <f t="shared" si="79"/>
        <v>8130.853499999999</v>
      </c>
      <c r="T79" s="45">
        <f t="shared" si="79"/>
        <v>8130.853499999999</v>
      </c>
      <c r="U79" s="45">
        <f t="shared" si="79"/>
        <v>8130.853499999999</v>
      </c>
      <c r="V79" s="45">
        <f t="shared" si="79"/>
        <v>8209.3935</v>
      </c>
      <c r="W79" s="45">
        <f t="shared" si="79"/>
        <v>8209.3935</v>
      </c>
      <c r="X79" s="48">
        <f t="shared" si="79"/>
        <v>8130.853499999999</v>
      </c>
      <c r="Y79" s="48">
        <f t="shared" si="61"/>
        <v>8130.853499999999</v>
      </c>
      <c r="Z79" s="48">
        <f t="shared" si="62"/>
        <v>8024.8245</v>
      </c>
      <c r="AA79" s="48">
        <f t="shared" si="63"/>
        <v>7816.693499999999</v>
      </c>
      <c r="AB79" s="48">
        <f t="shared" si="54"/>
        <v>8250.626999999999</v>
      </c>
      <c r="AC79" s="48">
        <f t="shared" si="55"/>
        <v>8285.97</v>
      </c>
      <c r="AD79" s="48">
        <f t="shared" si="56"/>
        <v>8285.97</v>
      </c>
      <c r="AE79" s="48">
        <f t="shared" si="57"/>
        <v>8329.167</v>
      </c>
      <c r="AF79" s="48">
        <f t="shared" si="58"/>
        <v>8364.51</v>
      </c>
      <c r="AG79" s="48">
        <f t="shared" si="58"/>
        <v>8001.2625</v>
      </c>
      <c r="AH79" s="49">
        <f t="shared" si="29"/>
        <v>254738.5995</v>
      </c>
    </row>
    <row r="80" spans="1:34" ht="15" customHeight="1">
      <c r="A80" s="25" t="s">
        <v>74</v>
      </c>
      <c r="B80" s="25"/>
      <c r="C80" s="26">
        <v>45659</v>
      </c>
      <c r="D80" s="45">
        <f aca="true" t="shared" si="80" ref="D80:X80">D79</f>
        <v>8001.2625</v>
      </c>
      <c r="E80" s="45">
        <f t="shared" si="80"/>
        <v>8329.167</v>
      </c>
      <c r="F80" s="45">
        <f t="shared" si="80"/>
        <v>8329.167</v>
      </c>
      <c r="G80" s="45">
        <f t="shared" si="80"/>
        <v>8250.626999999999</v>
      </c>
      <c r="H80" s="45">
        <f t="shared" si="80"/>
        <v>8250.626999999999</v>
      </c>
      <c r="I80" s="45">
        <f t="shared" si="80"/>
        <v>8250.626999999999</v>
      </c>
      <c r="J80" s="45">
        <f t="shared" si="80"/>
        <v>8329.167</v>
      </c>
      <c r="K80" s="45">
        <f t="shared" si="80"/>
        <v>13114.216500000002</v>
      </c>
      <c r="L80" s="45">
        <f t="shared" si="80"/>
        <v>12929.647500000001</v>
      </c>
      <c r="M80" s="45">
        <f t="shared" si="80"/>
        <v>7816.693499999999</v>
      </c>
      <c r="N80" s="45">
        <f t="shared" si="80"/>
        <v>8024.8245</v>
      </c>
      <c r="O80" s="45">
        <f t="shared" si="80"/>
        <v>8130.853499999999</v>
      </c>
      <c r="P80" s="45">
        <f t="shared" si="80"/>
        <v>8130.853499999999</v>
      </c>
      <c r="Q80" s="45">
        <f t="shared" si="80"/>
        <v>8209.3935</v>
      </c>
      <c r="R80" s="45">
        <f t="shared" si="80"/>
        <v>8209.3935</v>
      </c>
      <c r="S80" s="45">
        <f t="shared" si="80"/>
        <v>8130.853499999999</v>
      </c>
      <c r="T80" s="45">
        <f t="shared" si="80"/>
        <v>8130.853499999999</v>
      </c>
      <c r="U80" s="45">
        <f t="shared" si="80"/>
        <v>8130.853499999999</v>
      </c>
      <c r="V80" s="45">
        <f t="shared" si="80"/>
        <v>8209.3935</v>
      </c>
      <c r="W80" s="45">
        <f t="shared" si="80"/>
        <v>8209.3935</v>
      </c>
      <c r="X80" s="48">
        <f t="shared" si="80"/>
        <v>8130.853499999999</v>
      </c>
      <c r="Y80" s="48">
        <f t="shared" si="61"/>
        <v>8130.853499999999</v>
      </c>
      <c r="Z80" s="48">
        <f t="shared" si="62"/>
        <v>8024.8245</v>
      </c>
      <c r="AA80" s="48">
        <f t="shared" si="63"/>
        <v>7816.693499999999</v>
      </c>
      <c r="AB80" s="48">
        <f t="shared" si="54"/>
        <v>8250.626999999999</v>
      </c>
      <c r="AC80" s="48">
        <f t="shared" si="55"/>
        <v>8285.97</v>
      </c>
      <c r="AD80" s="48">
        <f t="shared" si="56"/>
        <v>8285.97</v>
      </c>
      <c r="AE80" s="48">
        <f t="shared" si="57"/>
        <v>8329.167</v>
      </c>
      <c r="AF80" s="48">
        <f t="shared" si="58"/>
        <v>8364.51</v>
      </c>
      <c r="AG80" s="48">
        <f t="shared" si="58"/>
        <v>8001.2625</v>
      </c>
      <c r="AH80" s="49">
        <f t="shared" si="29"/>
        <v>254738.5995</v>
      </c>
    </row>
    <row r="81" spans="1:34" ht="15" customHeight="1">
      <c r="A81" s="25" t="s">
        <v>75</v>
      </c>
      <c r="B81" s="25"/>
      <c r="C81" s="26">
        <v>45690</v>
      </c>
      <c r="D81" s="45">
        <f aca="true" t="shared" si="81" ref="D81:X81">D80</f>
        <v>8001.2625</v>
      </c>
      <c r="E81" s="45">
        <f t="shared" si="81"/>
        <v>8329.167</v>
      </c>
      <c r="F81" s="45">
        <f t="shared" si="81"/>
        <v>8329.167</v>
      </c>
      <c r="G81" s="45">
        <f t="shared" si="81"/>
        <v>8250.626999999999</v>
      </c>
      <c r="H81" s="45">
        <f t="shared" si="81"/>
        <v>8250.626999999999</v>
      </c>
      <c r="I81" s="45">
        <f t="shared" si="81"/>
        <v>8250.626999999999</v>
      </c>
      <c r="J81" s="45">
        <f t="shared" si="81"/>
        <v>8329.167</v>
      </c>
      <c r="K81" s="45">
        <f t="shared" si="81"/>
        <v>13114.216500000002</v>
      </c>
      <c r="L81" s="45">
        <f t="shared" si="81"/>
        <v>12929.647500000001</v>
      </c>
      <c r="M81" s="45">
        <f t="shared" si="81"/>
        <v>7816.693499999999</v>
      </c>
      <c r="N81" s="45">
        <f t="shared" si="81"/>
        <v>8024.8245</v>
      </c>
      <c r="O81" s="45">
        <f t="shared" si="81"/>
        <v>8130.853499999999</v>
      </c>
      <c r="P81" s="45">
        <f t="shared" si="81"/>
        <v>8130.853499999999</v>
      </c>
      <c r="Q81" s="45">
        <f t="shared" si="81"/>
        <v>8209.3935</v>
      </c>
      <c r="R81" s="45">
        <f t="shared" si="81"/>
        <v>8209.3935</v>
      </c>
      <c r="S81" s="45">
        <f t="shared" si="81"/>
        <v>8130.853499999999</v>
      </c>
      <c r="T81" s="45">
        <f t="shared" si="81"/>
        <v>8130.853499999999</v>
      </c>
      <c r="U81" s="45">
        <f t="shared" si="81"/>
        <v>8130.853499999999</v>
      </c>
      <c r="V81" s="45">
        <f t="shared" si="81"/>
        <v>8209.3935</v>
      </c>
      <c r="W81" s="45">
        <f t="shared" si="81"/>
        <v>8209.3935</v>
      </c>
      <c r="X81" s="48">
        <f t="shared" si="81"/>
        <v>8130.853499999999</v>
      </c>
      <c r="Y81" s="48">
        <f t="shared" si="61"/>
        <v>8130.853499999999</v>
      </c>
      <c r="Z81" s="48">
        <f t="shared" si="62"/>
        <v>8024.8245</v>
      </c>
      <c r="AA81" s="48">
        <f t="shared" si="63"/>
        <v>7816.693499999999</v>
      </c>
      <c r="AB81" s="48">
        <f t="shared" si="54"/>
        <v>8250.626999999999</v>
      </c>
      <c r="AC81" s="48">
        <f t="shared" si="55"/>
        <v>8285.97</v>
      </c>
      <c r="AD81" s="48">
        <f t="shared" si="56"/>
        <v>8285.97</v>
      </c>
      <c r="AE81" s="48">
        <f t="shared" si="57"/>
        <v>8329.167</v>
      </c>
      <c r="AF81" s="48">
        <f t="shared" si="58"/>
        <v>8364.51</v>
      </c>
      <c r="AG81" s="48">
        <f t="shared" si="58"/>
        <v>8001.2625</v>
      </c>
      <c r="AH81" s="49">
        <f>SUM(D81:AG81)</f>
        <v>254738.5995</v>
      </c>
    </row>
    <row r="82" spans="1:34" ht="15" customHeight="1" hidden="1">
      <c r="A82" s="25"/>
      <c r="B82" s="25"/>
      <c r="C82" s="26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49"/>
    </row>
    <row r="83" spans="1:34" ht="15" customHeight="1" hidden="1">
      <c r="A83" s="25"/>
      <c r="B83" s="25"/>
      <c r="C83" s="26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49"/>
    </row>
    <row r="84" spans="1:34" ht="15" customHeight="1" hidden="1">
      <c r="A84" s="25"/>
      <c r="B84" s="25"/>
      <c r="C84" s="26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49"/>
    </row>
    <row r="85" spans="1:34" ht="15" customHeight="1" hidden="1">
      <c r="A85" s="25"/>
      <c r="B85" s="25"/>
      <c r="C85" s="26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49"/>
    </row>
    <row r="86" spans="1:34" ht="15" customHeight="1" hidden="1">
      <c r="A86" s="25"/>
      <c r="B86" s="25"/>
      <c r="C86" s="26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49"/>
    </row>
    <row r="87" spans="1:34" ht="15" customHeight="1" hidden="1">
      <c r="A87" s="25"/>
      <c r="B87" s="25"/>
      <c r="C87" s="26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49"/>
    </row>
    <row r="88" spans="1:34" ht="15" customHeight="1" hidden="1">
      <c r="A88" s="25"/>
      <c r="B88" s="25"/>
      <c r="C88" s="26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49"/>
    </row>
    <row r="89" spans="1:34" ht="15" customHeight="1" hidden="1">
      <c r="A89" s="25"/>
      <c r="B89" s="25"/>
      <c r="C89" s="26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49"/>
    </row>
    <row r="90" spans="1:34" ht="15" customHeight="1" hidden="1">
      <c r="A90" s="25"/>
      <c r="B90" s="25"/>
      <c r="C90" s="26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49"/>
    </row>
    <row r="91" spans="1:34" ht="15" customHeight="1" hidden="1">
      <c r="A91" s="25"/>
      <c r="B91" s="25"/>
      <c r="C91" s="26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49"/>
    </row>
    <row r="92" spans="1:34" ht="15" customHeight="1" hidden="1">
      <c r="A92" s="25"/>
      <c r="B92" s="25"/>
      <c r="C92" s="26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49"/>
    </row>
    <row r="93" spans="1:34" ht="15" customHeight="1" hidden="1">
      <c r="A93" s="25"/>
      <c r="B93" s="25"/>
      <c r="C93" s="26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49"/>
    </row>
    <row r="94" spans="1:34" ht="15" customHeight="1" hidden="1">
      <c r="A94" s="25"/>
      <c r="B94" s="25"/>
      <c r="C94" s="26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49"/>
    </row>
    <row r="95" spans="1:34" ht="15" customHeight="1" hidden="1">
      <c r="A95" s="25"/>
      <c r="B95" s="25"/>
      <c r="C95" s="26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49"/>
    </row>
    <row r="96" spans="1:34" ht="15" customHeight="1" hidden="1">
      <c r="A96" s="25"/>
      <c r="B96" s="25"/>
      <c r="C96" s="26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49"/>
    </row>
    <row r="97" spans="1:34" ht="15" customHeight="1" hidden="1">
      <c r="A97" s="25"/>
      <c r="B97" s="25"/>
      <c r="C97" s="26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49"/>
    </row>
    <row r="98" spans="1:34" ht="15" customHeight="1" hidden="1">
      <c r="A98" s="25"/>
      <c r="B98" s="25"/>
      <c r="C98" s="26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49"/>
    </row>
    <row r="99" spans="1:34" ht="15" customHeight="1" hidden="1">
      <c r="A99" s="25"/>
      <c r="B99" s="25"/>
      <c r="C99" s="26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49"/>
    </row>
    <row r="100" spans="1:34" ht="15" customHeight="1" hidden="1">
      <c r="A100" s="25"/>
      <c r="B100" s="25"/>
      <c r="C100" s="26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49"/>
    </row>
    <row r="101" spans="1:34" ht="15" customHeight="1" hidden="1">
      <c r="A101" s="25"/>
      <c r="B101" s="25"/>
      <c r="C101" s="26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49"/>
    </row>
    <row r="102" spans="1:34" ht="15" customHeight="1" hidden="1">
      <c r="A102" s="25"/>
      <c r="B102" s="25"/>
      <c r="C102" s="26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49"/>
    </row>
    <row r="103" spans="1:34" ht="15" customHeight="1" hidden="1">
      <c r="A103" s="25"/>
      <c r="B103" s="25"/>
      <c r="C103" s="26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49"/>
    </row>
    <row r="104" spans="1:34" ht="15" customHeight="1" hidden="1">
      <c r="A104" s="25"/>
      <c r="B104" s="25"/>
      <c r="C104" s="26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49"/>
    </row>
    <row r="105" spans="1:34" ht="15" customHeight="1" hidden="1">
      <c r="A105" s="25"/>
      <c r="B105" s="25"/>
      <c r="C105" s="26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49"/>
    </row>
    <row r="106" spans="1:34" ht="15" customHeight="1" hidden="1">
      <c r="A106" s="25"/>
      <c r="B106" s="25"/>
      <c r="C106" s="26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49"/>
    </row>
    <row r="107" spans="1:34" ht="15" customHeight="1" hidden="1">
      <c r="A107" s="25"/>
      <c r="B107" s="25"/>
      <c r="C107" s="26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49"/>
    </row>
    <row r="108" spans="1:34" ht="15" customHeight="1" hidden="1">
      <c r="A108" s="25"/>
      <c r="B108" s="25"/>
      <c r="C108" s="26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49"/>
    </row>
    <row r="109" spans="1:34" ht="15" customHeight="1" hidden="1">
      <c r="A109" s="25"/>
      <c r="B109" s="25"/>
      <c r="C109" s="26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49"/>
    </row>
    <row r="110" spans="1:34" ht="15" customHeight="1">
      <c r="A110" s="25"/>
      <c r="B110" s="25"/>
      <c r="C110" s="26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49"/>
    </row>
    <row r="111" spans="1:35" s="3" customFormat="1" ht="15" customHeight="1">
      <c r="A111" s="27" t="s">
        <v>26</v>
      </c>
      <c r="B111" s="9"/>
      <c r="C111" s="10">
        <f>C81+28</f>
        <v>45718</v>
      </c>
      <c r="D111" s="46">
        <f>D15-D17</f>
        <v>3840606</v>
      </c>
      <c r="E111" s="46">
        <f aca="true" t="shared" si="82" ref="E111:X111">E15-E17</f>
        <v>3998000.159999999</v>
      </c>
      <c r="F111" s="46">
        <f t="shared" si="82"/>
        <v>3998000.159999999</v>
      </c>
      <c r="G111" s="46">
        <f t="shared" si="82"/>
        <v>3960300.9599999995</v>
      </c>
      <c r="H111" s="46">
        <f t="shared" si="82"/>
        <v>3960300.9599999995</v>
      </c>
      <c r="I111" s="46">
        <f t="shared" si="82"/>
        <v>3960300.9599999995</v>
      </c>
      <c r="J111" s="46">
        <f t="shared" si="82"/>
        <v>3998000.159999999</v>
      </c>
      <c r="K111" s="46">
        <f t="shared" si="82"/>
        <v>6294823.92</v>
      </c>
      <c r="L111" s="46">
        <f t="shared" si="82"/>
        <v>6206230.8</v>
      </c>
      <c r="M111" s="46">
        <f t="shared" si="82"/>
        <v>3752012.88</v>
      </c>
      <c r="N111" s="46">
        <f t="shared" si="82"/>
        <v>3851915.7599999993</v>
      </c>
      <c r="O111" s="46">
        <f t="shared" si="82"/>
        <v>3902809.6799999997</v>
      </c>
      <c r="P111" s="46">
        <f t="shared" si="82"/>
        <v>3902809.6799999997</v>
      </c>
      <c r="Q111" s="46">
        <f t="shared" si="82"/>
        <v>3940508.88</v>
      </c>
      <c r="R111" s="46">
        <f t="shared" si="82"/>
        <v>3940508.88</v>
      </c>
      <c r="S111" s="46">
        <f t="shared" si="82"/>
        <v>3902809.6799999997</v>
      </c>
      <c r="T111" s="46">
        <f t="shared" si="82"/>
        <v>3902809.6799999997</v>
      </c>
      <c r="U111" s="46">
        <f t="shared" si="82"/>
        <v>3902809.6799999997</v>
      </c>
      <c r="V111" s="46">
        <f t="shared" si="82"/>
        <v>3940508.88</v>
      </c>
      <c r="W111" s="46">
        <f t="shared" si="82"/>
        <v>3940508.88</v>
      </c>
      <c r="X111" s="46">
        <f t="shared" si="82"/>
        <v>3902809.6799999997</v>
      </c>
      <c r="Y111" s="46">
        <f aca="true" t="shared" si="83" ref="Y111:AF111">Y15-Y17</f>
        <v>3902809.6799999997</v>
      </c>
      <c r="Z111" s="46">
        <f t="shared" si="83"/>
        <v>3851915.7599999993</v>
      </c>
      <c r="AA111" s="46">
        <f t="shared" si="83"/>
        <v>3752012.88</v>
      </c>
      <c r="AB111" s="46">
        <f t="shared" si="83"/>
        <v>3960300.9599999995</v>
      </c>
      <c r="AC111" s="46">
        <f t="shared" si="83"/>
        <v>3977265.6</v>
      </c>
      <c r="AD111" s="46">
        <f t="shared" si="83"/>
        <v>3977265.6</v>
      </c>
      <c r="AE111" s="46">
        <f t="shared" si="83"/>
        <v>3998000.159999999</v>
      </c>
      <c r="AF111" s="46">
        <f t="shared" si="83"/>
        <v>4014964.8</v>
      </c>
      <c r="AG111" s="46">
        <f>AG15-AG17</f>
        <v>3840606</v>
      </c>
      <c r="AH111" s="49">
        <f>SUM(D111:AG111)</f>
        <v>122274527.76</v>
      </c>
      <c r="AI111" s="1"/>
    </row>
    <row r="112" ht="15" customHeight="1">
      <c r="D112" s="7"/>
    </row>
  </sheetData>
  <sheetProtection/>
  <mergeCells count="2">
    <mergeCell ref="A1:C1"/>
    <mergeCell ref="A3:B3"/>
  </mergeCells>
  <conditionalFormatting sqref="AI5:AI32">
    <cfRule type="duplicateValues" priority="30" dxfId="5">
      <formula>AND(COUNTIF($AI$5:$AI$32,AI5)&gt;1,NOT(ISBLANK(AI5)))</formula>
    </cfRule>
  </conditionalFormatting>
  <conditionalFormatting sqref="AH3:IV3">
    <cfRule type="duplicateValues" priority="29" dxfId="14">
      <formula>AND(COUNTIF($AH$3:$IV$3,AH3)&gt;1,NOT(ISBLANK(AH3)))</formula>
    </cfRule>
  </conditionalFormatting>
  <conditionalFormatting sqref="AH3:IV3">
    <cfRule type="duplicateValues" priority="28" dxfId="5">
      <formula>AND(COUNTIF($AH$3:$IV$3,AH3)&gt;1,NOT(ISBLANK(AH3)))</formula>
    </cfRule>
  </conditionalFormatting>
  <conditionalFormatting sqref="AM3:IV3">
    <cfRule type="duplicateValues" priority="33" dxfId="14">
      <formula>AND(COUNTIF($AM$3:$IV$3,AM3)&gt;1,NOT(ISBLANK(AM3)))</formula>
    </cfRule>
  </conditionalFormatting>
  <conditionalFormatting sqref="C3">
    <cfRule type="duplicateValues" priority="25" dxfId="14">
      <formula>AND(COUNTIF($C$3:$C$3,C3)&gt;1,NOT(ISBLANK(C3)))</formula>
    </cfRule>
  </conditionalFormatting>
  <conditionalFormatting sqref="R3">
    <cfRule type="duplicateValues" priority="1" dxfId="14">
      <formula>AND(COUNTIF($R$3:$R$3,R3)&gt;1,NOT(ISBLANK(R3)))</formula>
    </cfRule>
  </conditionalFormatting>
  <conditionalFormatting sqref="R3">
    <cfRule type="duplicateValues" priority="2" dxfId="5">
      <formula>AND(COUNTIF($R$3:$R$3,R3)&gt;1,NOT(ISBLANK(R3)))</formula>
    </cfRule>
  </conditionalFormatting>
  <conditionalFormatting sqref="D3:Q3 S3:AG3">
    <cfRule type="duplicateValues" priority="34" dxfId="14">
      <formula>AND(COUNTIF($D$3:$Q$3,D3)+COUNTIF($S$3:$AG$3,D3)&gt;1,NOT(ISBLANK(D3)))</formula>
    </cfRule>
  </conditionalFormatting>
  <conditionalFormatting sqref="D3:Q3 S3:AG3">
    <cfRule type="duplicateValues" priority="36" dxfId="5">
      <formula>AND(COUNTIF($D$3:$Q$3,D3)+COUNTIF($S$3:$AG$3,D3)&gt;1,NOT(ISBLANK(D3)))</formula>
    </cfRule>
  </conditionalFormatting>
  <printOptions/>
  <pageMargins left="0.1968503937007874" right="0.31496062992125984" top="0.7480314960629921" bottom="0.5118110236220472" header="0.31496062992125984" footer="0.31496062992125984"/>
  <pageSetup fitToHeight="2" fitToWidth="2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zoomScalePageLayoutView="0" workbookViewId="0" topLeftCell="A1">
      <selection activeCell="G11" sqref="G11"/>
    </sheetView>
  </sheetViews>
  <sheetFormatPr defaultColWidth="14.140625" defaultRowHeight="12.75" customHeight="1"/>
  <cols>
    <col min="1" max="4" width="14.140625" style="66" customWidth="1"/>
    <col min="5" max="6" width="16.7109375" style="66" customWidth="1"/>
    <col min="7" max="7" width="22.421875" style="66" customWidth="1"/>
    <col min="8" max="9" width="17.140625" style="66" customWidth="1"/>
    <col min="10" max="10" width="16.140625" style="66" customWidth="1"/>
    <col min="11" max="16384" width="14.140625" style="66" customWidth="1"/>
  </cols>
  <sheetData>
    <row r="1" spans="1:7" ht="14.25" customHeight="1" thickTop="1">
      <c r="A1" s="64"/>
      <c r="B1" s="117" t="s">
        <v>84</v>
      </c>
      <c r="C1" s="117"/>
      <c r="D1" s="117"/>
      <c r="E1" s="117"/>
      <c r="F1" s="117"/>
      <c r="G1" s="65"/>
    </row>
    <row r="2" spans="1:7" ht="14.25" customHeight="1">
      <c r="A2" s="67"/>
      <c r="B2" s="118" t="s">
        <v>85</v>
      </c>
      <c r="C2" s="118"/>
      <c r="D2" s="118"/>
      <c r="E2" s="118"/>
      <c r="F2" s="118"/>
      <c r="G2" s="68"/>
    </row>
    <row r="3" spans="1:7" ht="30" customHeight="1">
      <c r="A3" s="119" t="s">
        <v>80</v>
      </c>
      <c r="B3" s="120"/>
      <c r="C3" s="120"/>
      <c r="D3" s="120"/>
      <c r="E3" s="120"/>
      <c r="F3" s="120"/>
      <c r="G3" s="121"/>
    </row>
    <row r="4" spans="1:7" ht="15" customHeight="1" thickBot="1">
      <c r="A4" s="69">
        <f>IF(A47&lt;=12,12,A47)</f>
        <v>60</v>
      </c>
      <c r="B4" s="70"/>
      <c r="C4" s="70"/>
      <c r="D4" s="71" t="str">
        <f>IF(A47&gt;G5,"TERM IS SUBJECT FOR APPROVAL","SAMPLE COMPUTATION ONLY")</f>
        <v>TERM IS SUBJECT FOR APPROVAL</v>
      </c>
      <c r="E4" s="70"/>
      <c r="F4" s="70"/>
      <c r="G4" s="72"/>
    </row>
    <row r="5" ht="13.5" customHeight="1" thickTop="1">
      <c r="G5" s="73">
        <v>36</v>
      </c>
    </row>
    <row r="6" spans="1:7" ht="12.75">
      <c r="A6" s="74" t="s">
        <v>86</v>
      </c>
      <c r="B6" s="74" t="s">
        <v>78</v>
      </c>
      <c r="C6" s="74" t="s">
        <v>87</v>
      </c>
      <c r="D6" s="74" t="s">
        <v>79</v>
      </c>
      <c r="E6" s="74"/>
      <c r="F6" s="122" t="s">
        <v>77</v>
      </c>
      <c r="G6" s="122"/>
    </row>
    <row r="7" spans="1:7" ht="12.75">
      <c r="A7" s="111" t="s">
        <v>88</v>
      </c>
      <c r="B7" s="111" t="s">
        <v>89</v>
      </c>
      <c r="C7" s="111" t="s">
        <v>90</v>
      </c>
      <c r="D7" s="111" t="s">
        <v>91</v>
      </c>
      <c r="E7" s="111"/>
      <c r="F7" s="123" t="s">
        <v>83</v>
      </c>
      <c r="G7" s="123"/>
    </row>
    <row r="10" spans="1:7" ht="12.75">
      <c r="A10" s="104" t="s">
        <v>0</v>
      </c>
      <c r="B10" s="104"/>
      <c r="C10" s="109"/>
      <c r="D10" s="106"/>
      <c r="E10" s="106"/>
      <c r="F10" s="107" t="s">
        <v>92</v>
      </c>
      <c r="G10" s="103">
        <v>4564000</v>
      </c>
    </row>
    <row r="11" spans="1:7" ht="12.75">
      <c r="A11" s="66" t="s">
        <v>1</v>
      </c>
      <c r="B11" s="66" t="s">
        <v>2</v>
      </c>
      <c r="C11" s="75"/>
      <c r="F11" s="76"/>
      <c r="G11" s="77">
        <f>ROUND(IF(ISERROR(FIND("PARKING",Model,1)),IF(SellingPrice&gt;3199200,(G10-(G10/1.12)),0),(G10-(G10/1.12))),2)</f>
        <v>489000</v>
      </c>
    </row>
    <row r="12" spans="1:10" ht="12.75">
      <c r="A12" s="78">
        <v>10</v>
      </c>
      <c r="B12" s="66" t="str">
        <f>CONCATENATE(A12,"% Discount on ",A39,"% SFDP")</f>
        <v>10% Discount on 10% SFDP</v>
      </c>
      <c r="F12" s="76"/>
      <c r="G12" s="79">
        <f>((G10-G11)-Discount2Value)*(PercentageDiscount/100)*(SpotDownpayment/100)</f>
        <v>40750.00000000001</v>
      </c>
      <c r="I12" s="79"/>
      <c r="J12" s="79"/>
    </row>
    <row r="13" spans="2:10" ht="12.75" hidden="1">
      <c r="B13" s="66" t="s">
        <v>93</v>
      </c>
      <c r="G13" s="79">
        <v>0</v>
      </c>
      <c r="I13" s="79"/>
      <c r="J13" s="79"/>
    </row>
    <row r="14" spans="2:10" ht="12.75" hidden="1">
      <c r="B14" s="66" t="s">
        <v>94</v>
      </c>
      <c r="G14" s="79">
        <v>0</v>
      </c>
      <c r="I14" s="79"/>
      <c r="J14" s="79"/>
    </row>
    <row r="15" spans="2:9" ht="12.75" hidden="1">
      <c r="B15" s="66" t="s">
        <v>95</v>
      </c>
      <c r="G15" s="79">
        <v>0</v>
      </c>
      <c r="I15" s="79"/>
    </row>
    <row r="16" spans="2:9" ht="12.75" hidden="1">
      <c r="B16" s="66" t="s">
        <v>96</v>
      </c>
      <c r="G16" s="79">
        <v>0</v>
      </c>
      <c r="I16" s="79"/>
    </row>
    <row r="17" spans="2:9" ht="12.75" hidden="1">
      <c r="B17" s="66" t="s">
        <v>97</v>
      </c>
      <c r="G17" s="79">
        <v>0</v>
      </c>
      <c r="I17" s="79"/>
    </row>
    <row r="18" spans="2:10" ht="12.75" hidden="1">
      <c r="B18" s="66" t="s">
        <v>98</v>
      </c>
      <c r="G18" s="79">
        <v>0</v>
      </c>
      <c r="H18" s="79"/>
      <c r="I18" s="79"/>
      <c r="J18" s="79"/>
    </row>
    <row r="19" spans="2:10" ht="12.75" hidden="1">
      <c r="B19" s="66" t="s">
        <v>99</v>
      </c>
      <c r="G19" s="79">
        <v>0</v>
      </c>
      <c r="J19" s="79"/>
    </row>
    <row r="20" spans="2:10" ht="12.75" hidden="1">
      <c r="B20" s="66" t="s">
        <v>100</v>
      </c>
      <c r="G20" s="79">
        <v>0</v>
      </c>
      <c r="J20" s="79"/>
    </row>
    <row r="21" spans="2:10" ht="12.75" hidden="1">
      <c r="B21" s="66" t="s">
        <v>101</v>
      </c>
      <c r="G21" s="79">
        <v>0</v>
      </c>
      <c r="J21" s="79"/>
    </row>
    <row r="22" spans="2:10" ht="12.75" hidden="1">
      <c r="B22" s="66" t="s">
        <v>102</v>
      </c>
      <c r="G22" s="79">
        <v>0</v>
      </c>
      <c r="J22" s="79"/>
    </row>
    <row r="23" spans="6:10" ht="13.5" customHeight="1" thickBot="1">
      <c r="F23" s="76"/>
      <c r="G23" s="80"/>
      <c r="J23" s="79"/>
    </row>
    <row r="24" spans="1:7" ht="13.5" customHeight="1" thickTop="1">
      <c r="A24" s="104" t="s">
        <v>103</v>
      </c>
      <c r="B24" s="105"/>
      <c r="C24" s="106"/>
      <c r="D24" s="106"/>
      <c r="E24" s="106"/>
      <c r="F24" s="107" t="s">
        <v>92</v>
      </c>
      <c r="G24" s="108">
        <f>(SellingPrice-G11)-SUM(G12:G22)</f>
        <v>4034250</v>
      </c>
    </row>
    <row r="25" spans="1:9" ht="12.75">
      <c r="A25" s="66" t="s">
        <v>4</v>
      </c>
      <c r="B25" s="66" t="s">
        <v>2</v>
      </c>
      <c r="G25" s="79">
        <f>ROUND(IF(ISERROR(FIND("PARKING",Model,1)),IF(G24&gt;3199200,G24*12%,0),G24*12%),2)</f>
        <v>484110</v>
      </c>
      <c r="I25" s="79"/>
    </row>
    <row r="26" spans="1:7" ht="12.75" hidden="1">
      <c r="A26" s="78">
        <v>7</v>
      </c>
      <c r="B26" s="66" t="s">
        <v>5</v>
      </c>
      <c r="G26" s="79">
        <f>ROUND(G24*(A26/100),2)</f>
        <v>282397.5</v>
      </c>
    </row>
    <row r="27" spans="1:7" ht="12.75" hidden="1">
      <c r="A27" s="78"/>
      <c r="B27" s="66" t="s">
        <v>104</v>
      </c>
      <c r="F27" s="78">
        <f>IF(G27&gt;50000,50000,G27)</f>
        <v>0</v>
      </c>
      <c r="G27" s="79">
        <v>0</v>
      </c>
    </row>
    <row r="28" spans="1:7" ht="12.75" hidden="1">
      <c r="A28" s="78"/>
      <c r="B28" s="66" t="s">
        <v>105</v>
      </c>
      <c r="G28" s="79">
        <v>0</v>
      </c>
    </row>
    <row r="29" spans="1:7" ht="13.5" customHeight="1" thickBot="1">
      <c r="A29" s="78"/>
      <c r="B29" s="66" t="s">
        <v>5</v>
      </c>
      <c r="G29" s="79">
        <f>ROUND(SUM(G26,G28,F27),2)</f>
        <v>282397.5</v>
      </c>
    </row>
    <row r="30" spans="1:7" ht="13.5" customHeight="1" thickTop="1">
      <c r="A30" s="104" t="s">
        <v>106</v>
      </c>
      <c r="B30" s="106"/>
      <c r="C30" s="106"/>
      <c r="D30" s="106"/>
      <c r="E30" s="106"/>
      <c r="F30" s="107" t="s">
        <v>92</v>
      </c>
      <c r="G30" s="108">
        <f>G24+SUM(G25,G29)</f>
        <v>4800757.5</v>
      </c>
    </row>
    <row r="32" ht="12.75">
      <c r="A32" s="81" t="s">
        <v>107</v>
      </c>
    </row>
    <row r="33" spans="1:7" ht="12.75">
      <c r="A33" s="82">
        <v>20</v>
      </c>
      <c r="B33" s="66" t="str">
        <f>CONCATENATE("Downpayment ("&amp;A33&amp;"% of Selling Price)")</f>
        <v>Downpayment (20% of Selling Price)</v>
      </c>
      <c r="G33" s="79">
        <f>ROUND((G24+G25)*(A33/100),2)</f>
        <v>903672</v>
      </c>
    </row>
    <row r="34" spans="1:7" ht="13.5" customHeight="1" thickBot="1">
      <c r="A34" s="81"/>
      <c r="B34" s="66" t="s">
        <v>108</v>
      </c>
      <c r="G34" s="79">
        <f>ROUND(G29*(A33/100),2)</f>
        <v>56479.5</v>
      </c>
    </row>
    <row r="35" spans="1:7" ht="13.5" customHeight="1" thickTop="1">
      <c r="A35" s="104" t="s">
        <v>109</v>
      </c>
      <c r="B35" s="106"/>
      <c r="C35" s="106"/>
      <c r="D35" s="106"/>
      <c r="E35" s="106"/>
      <c r="F35" s="107" t="s">
        <v>92</v>
      </c>
      <c r="G35" s="108">
        <f>SUM(G33:G34)</f>
        <v>960151.5</v>
      </c>
    </row>
    <row r="36" spans="1:7" ht="13.5" customHeight="1" thickBot="1">
      <c r="A36" s="66" t="s">
        <v>1</v>
      </c>
      <c r="B36" s="66" t="s">
        <v>7</v>
      </c>
      <c r="F36" s="83">
        <f>DATE(2020,1,7)</f>
        <v>43837</v>
      </c>
      <c r="G36" s="79">
        <v>20000</v>
      </c>
    </row>
    <row r="37" spans="1:7" ht="13.5" customHeight="1" thickTop="1">
      <c r="A37" s="104" t="s">
        <v>110</v>
      </c>
      <c r="B37" s="106"/>
      <c r="C37" s="106"/>
      <c r="D37" s="106"/>
      <c r="E37" s="110"/>
      <c r="F37" s="107" t="s">
        <v>92</v>
      </c>
      <c r="G37" s="108">
        <f>G35-G36</f>
        <v>940151.5</v>
      </c>
    </row>
    <row r="39" spans="1:10" ht="12.75">
      <c r="A39" s="78">
        <v>10</v>
      </c>
      <c r="B39" s="66" t="str">
        <f>CONCATENATE("Spot Downpayment ("&amp;A39&amp;"% of Selling Price)")</f>
        <v>Spot Downpayment (10% of Selling Price)</v>
      </c>
      <c r="E39" s="84"/>
      <c r="F39" s="83"/>
      <c r="G39" s="79">
        <f>ROUND((SUM(G24:G25)*(A39/100))-G36,2)</f>
        <v>431836</v>
      </c>
      <c r="H39" s="79"/>
      <c r="I39" s="79"/>
      <c r="J39" s="85"/>
    </row>
    <row r="40" spans="2:10" ht="13.5" customHeight="1" thickBot="1">
      <c r="B40" s="66" t="s">
        <v>5</v>
      </c>
      <c r="E40" s="84"/>
      <c r="F40" s="83"/>
      <c r="G40" s="79">
        <f>ROUND(G29*(A39/100),2)</f>
        <v>28239.75</v>
      </c>
      <c r="J40" s="79"/>
    </row>
    <row r="41" spans="2:7" ht="13.5" customHeight="1" thickTop="1">
      <c r="B41" s="86" t="s">
        <v>111</v>
      </c>
      <c r="E41" s="84"/>
      <c r="F41" s="83">
        <f>ReservationDate+19</f>
        <v>43856</v>
      </c>
      <c r="G41" s="87">
        <f>SUM(G39:G40)</f>
        <v>460075.75</v>
      </c>
    </row>
    <row r="42" spans="2:7" ht="12.75">
      <c r="B42" s="88"/>
      <c r="E42" s="84"/>
      <c r="F42" s="83"/>
      <c r="G42" s="89"/>
    </row>
    <row r="43" spans="1:7" ht="12.75">
      <c r="A43" s="78">
        <f>A33-A39</f>
        <v>10</v>
      </c>
      <c r="B43" s="90" t="str">
        <f>CONCATENATE("Streched Downpayment ("&amp;A43&amp;"% of Selling Price)")</f>
        <v>Streched Downpayment (10% of Selling Price)</v>
      </c>
      <c r="E43" s="84"/>
      <c r="F43" s="83"/>
      <c r="G43" s="79">
        <f>G33-G39-ReservationFee</f>
        <v>451836</v>
      </c>
    </row>
    <row r="44" spans="2:7" ht="13.5" customHeight="1" thickBot="1">
      <c r="B44" s="90" t="s">
        <v>5</v>
      </c>
      <c r="E44" s="84"/>
      <c r="F44" s="83"/>
      <c r="G44" s="79">
        <f>SUM(G34:G34)-G40</f>
        <v>28239.75</v>
      </c>
    </row>
    <row r="45" spans="2:7" ht="13.5" customHeight="1" thickTop="1">
      <c r="B45" s="86" t="str">
        <f>CONCATENATE("Total Streched DP and Other Charges payable in "&amp;A47&amp;" months")</f>
        <v>Total Streched DP and Other Charges payable in 60 months</v>
      </c>
      <c r="E45" s="84"/>
      <c r="F45" s="83"/>
      <c r="G45" s="87">
        <f>SUM(G43:G44)</f>
        <v>480075.75</v>
      </c>
    </row>
    <row r="46" spans="2:7" ht="12.75">
      <c r="B46" s="90"/>
      <c r="E46" s="84"/>
      <c r="F46" s="83"/>
      <c r="G46" s="89"/>
    </row>
    <row r="47" spans="1:7" ht="25.5" customHeight="1">
      <c r="A47" s="91">
        <v>60</v>
      </c>
      <c r="B47" s="124" t="s">
        <v>112</v>
      </c>
      <c r="C47" s="124"/>
      <c r="D47" s="92" t="s">
        <v>113</v>
      </c>
      <c r="E47" s="93" t="s">
        <v>114</v>
      </c>
      <c r="F47" s="94" t="s">
        <v>5</v>
      </c>
      <c r="G47" s="95" t="s">
        <v>115</v>
      </c>
    </row>
    <row r="48" spans="1:7" ht="12.75">
      <c r="A48" s="125" t="s">
        <v>8</v>
      </c>
      <c r="B48" s="125"/>
      <c r="C48" s="125"/>
      <c r="D48" s="96">
        <f>IF(AND(DAY(F41)&gt;2,DAY(F41)&lt;19),DATE(YEAR(F41+30),MONTH(F41+30),DAY(17)),DATE(YEAR(F41+30),IF(DAY(F41)&gt;18,MONTH(F41+30)+1,MONTH(F41+30)),DAY(2)))</f>
        <v>43892</v>
      </c>
      <c r="E48" s="77">
        <f>ROUND(G43/A47,2)</f>
        <v>7530.6</v>
      </c>
      <c r="F48" s="97">
        <f>ROUND(G44/A47,2)</f>
        <v>470.66</v>
      </c>
      <c r="G48" s="79">
        <f>SUM(E48:F48)</f>
        <v>8001.26</v>
      </c>
    </row>
    <row r="49" spans="1:7" ht="12.75">
      <c r="A49" s="125" t="s">
        <v>9</v>
      </c>
      <c r="B49" s="125"/>
      <c r="C49" s="125"/>
      <c r="D49" s="96">
        <f>IF($A$47&lt;VALUE(LEFT(A49,1))," ",DATE(YEAR(D48+30),MONTH(D48+30),DAY(D48)))</f>
        <v>43923</v>
      </c>
      <c r="E49" s="77">
        <f>IF($A$47&lt;VALUE(LEFT(A49,1))," ",IF($A$47=VALUE(LEFT(A49,1)),$G$43-($E$48*($A$47-1)),E48))</f>
        <v>7530.6</v>
      </c>
      <c r="F49" s="97">
        <f>IF($A$47&lt;VALUE(LEFT(A49,1))," ",IF($A$47=VALUE(LEFT(A49,1)),$G$44-($F$48*($A$47-1)),F48))</f>
        <v>470.66</v>
      </c>
      <c r="G49" s="79">
        <f>IF($A$47&lt;VALUE(LEFT(A49,1))," ",SUM(E49:F49))</f>
        <v>8001.26</v>
      </c>
    </row>
    <row r="50" spans="1:7" ht="12.75">
      <c r="A50" s="125" t="s">
        <v>10</v>
      </c>
      <c r="B50" s="125"/>
      <c r="C50" s="125"/>
      <c r="D50" s="96">
        <f>IF($A$47&lt;VALUE(LEFT(A50,1))," ",DATE(YEAR(D49+30),MONTH(D49+30),DAY(D49)))</f>
        <v>43953</v>
      </c>
      <c r="E50" s="77">
        <f aca="true" t="shared" si="0" ref="E50:E56">IF($A$47&lt;VALUE(LEFT(A50,1))," ",IF($A$47=VALUE(LEFT(A50,1)),$G$43-($E$48*($A$47-1)),E49))</f>
        <v>7530.6</v>
      </c>
      <c r="F50" s="97">
        <f aca="true" t="shared" si="1" ref="F50:F56">IF($A$47&lt;VALUE(LEFT(A50,1))," ",IF($A$47=VALUE(LEFT(A50,1)),$G$44-($F$48*($A$47-1)),F49))</f>
        <v>470.66</v>
      </c>
      <c r="G50" s="79">
        <f aca="true" t="shared" si="2" ref="G50:G56">IF($A$47&lt;VALUE(LEFT(A50,1))," ",SUM(E50:F50))</f>
        <v>8001.26</v>
      </c>
    </row>
    <row r="51" spans="1:7" ht="12.75">
      <c r="A51" s="125" t="s">
        <v>11</v>
      </c>
      <c r="B51" s="125"/>
      <c r="C51" s="125"/>
      <c r="D51" s="96">
        <f aca="true" t="shared" si="3" ref="D51:D56">IF($A$47&lt;VALUE(LEFT(A51,1))," ",DATE(YEAR(D50+30),MONTH(D50+30),DAY(D50)))</f>
        <v>43984</v>
      </c>
      <c r="E51" s="77">
        <f t="shared" si="0"/>
        <v>7530.6</v>
      </c>
      <c r="F51" s="97">
        <f t="shared" si="1"/>
        <v>470.66</v>
      </c>
      <c r="G51" s="79">
        <f t="shared" si="2"/>
        <v>8001.26</v>
      </c>
    </row>
    <row r="52" spans="1:7" ht="12.75">
      <c r="A52" s="125" t="s">
        <v>12</v>
      </c>
      <c r="B52" s="125"/>
      <c r="C52" s="125"/>
      <c r="D52" s="96">
        <f t="shared" si="3"/>
        <v>44014</v>
      </c>
      <c r="E52" s="77">
        <f t="shared" si="0"/>
        <v>7530.6</v>
      </c>
      <c r="F52" s="97">
        <f t="shared" si="1"/>
        <v>470.66</v>
      </c>
      <c r="G52" s="79">
        <f t="shared" si="2"/>
        <v>8001.26</v>
      </c>
    </row>
    <row r="53" spans="1:7" ht="12.75">
      <c r="A53" s="125" t="s">
        <v>13</v>
      </c>
      <c r="B53" s="125"/>
      <c r="C53" s="125"/>
      <c r="D53" s="96">
        <f t="shared" si="3"/>
        <v>44045</v>
      </c>
      <c r="E53" s="77">
        <f t="shared" si="0"/>
        <v>7530.6</v>
      </c>
      <c r="F53" s="97">
        <f t="shared" si="1"/>
        <v>470.66</v>
      </c>
      <c r="G53" s="79">
        <f t="shared" si="2"/>
        <v>8001.26</v>
      </c>
    </row>
    <row r="54" spans="1:7" ht="12.75">
      <c r="A54" s="125" t="s">
        <v>20</v>
      </c>
      <c r="B54" s="125"/>
      <c r="C54" s="125"/>
      <c r="D54" s="96">
        <f t="shared" si="3"/>
        <v>44076</v>
      </c>
      <c r="E54" s="77">
        <f t="shared" si="0"/>
        <v>7530.6</v>
      </c>
      <c r="F54" s="97">
        <f t="shared" si="1"/>
        <v>470.66</v>
      </c>
      <c r="G54" s="79">
        <f t="shared" si="2"/>
        <v>8001.26</v>
      </c>
    </row>
    <row r="55" spans="1:7" ht="12.75">
      <c r="A55" s="125" t="s">
        <v>21</v>
      </c>
      <c r="B55" s="125"/>
      <c r="C55" s="125"/>
      <c r="D55" s="96">
        <f t="shared" si="3"/>
        <v>44106</v>
      </c>
      <c r="E55" s="77">
        <f t="shared" si="0"/>
        <v>7530.6</v>
      </c>
      <c r="F55" s="97">
        <f t="shared" si="1"/>
        <v>470.66</v>
      </c>
      <c r="G55" s="79">
        <f t="shared" si="2"/>
        <v>8001.26</v>
      </c>
    </row>
    <row r="56" spans="1:7" ht="12.75">
      <c r="A56" s="125" t="s">
        <v>22</v>
      </c>
      <c r="B56" s="125"/>
      <c r="C56" s="125"/>
      <c r="D56" s="96">
        <f t="shared" si="3"/>
        <v>44137</v>
      </c>
      <c r="E56" s="77">
        <f t="shared" si="0"/>
        <v>7530.6</v>
      </c>
      <c r="F56" s="97">
        <f t="shared" si="1"/>
        <v>470.66</v>
      </c>
      <c r="G56" s="79">
        <f t="shared" si="2"/>
        <v>8001.26</v>
      </c>
    </row>
    <row r="57" spans="1:7" ht="12.75">
      <c r="A57" s="125" t="s">
        <v>23</v>
      </c>
      <c r="B57" s="125"/>
      <c r="C57" s="125"/>
      <c r="D57" s="96">
        <f>IF($A$47&lt;VALUE(LEFT(A57,2))," ",DATE(YEAR(D56+30),MONTH(D56+30),DAY(D56)))</f>
        <v>44167</v>
      </c>
      <c r="E57" s="77">
        <f>IF($A$47&lt;VALUE(LEFT(A57,2))," ",IF($A$47=VALUE(LEFT(A57,2)),$G$43-($E$48*($A$47-1)),E56))</f>
        <v>7530.6</v>
      </c>
      <c r="F57" s="97">
        <f>IF($A$47&lt;VALUE(LEFT(A57,2))," ",IF($A$47=VALUE(LEFT(A57,2)),$G$44-($F$48*($A$47-1)),F56))</f>
        <v>470.66</v>
      </c>
      <c r="G57" s="79">
        <f>IF($A$47&lt;VALUE(LEFT(A57,2))," ",SUM(E57:F57))</f>
        <v>8001.26</v>
      </c>
    </row>
    <row r="58" spans="1:7" ht="12.75">
      <c r="A58" s="125" t="s">
        <v>24</v>
      </c>
      <c r="B58" s="125"/>
      <c r="C58" s="125"/>
      <c r="D58" s="96">
        <f aca="true" t="shared" si="4" ref="D58:D82">IF($A$47&lt;VALUE(LEFT(A58,2))," ",DATE(YEAR(D57+30),MONTH(D57+30),DAY(D57)))</f>
        <v>44198</v>
      </c>
      <c r="E58" s="77">
        <f aca="true" t="shared" si="5" ref="E58:E82">IF($A$47&lt;VALUE(LEFT(A58,2))," ",IF($A$47=VALUE(LEFT(A58,2)),$G$43-($E$48*($A$47-1)),E57))</f>
        <v>7530.6</v>
      </c>
      <c r="F58" s="97">
        <f aca="true" t="shared" si="6" ref="F58:F82">IF($A$47&lt;VALUE(LEFT(A58,2))," ",IF($A$47=VALUE(LEFT(A58,2)),$G$44-($F$48*($A$47-1)),F57))</f>
        <v>470.66</v>
      </c>
      <c r="G58" s="79">
        <f aca="true" t="shared" si="7" ref="G58:G82">IF($A$47&lt;VALUE(LEFT(A58,2))," ",SUM(E58:F58))</f>
        <v>8001.26</v>
      </c>
    </row>
    <row r="59" spans="1:7" ht="12.75">
      <c r="A59" s="125" t="s">
        <v>25</v>
      </c>
      <c r="B59" s="125"/>
      <c r="C59" s="125"/>
      <c r="D59" s="96">
        <f t="shared" si="4"/>
        <v>44229</v>
      </c>
      <c r="E59" s="77">
        <f t="shared" si="5"/>
        <v>7530.6</v>
      </c>
      <c r="F59" s="97">
        <f t="shared" si="6"/>
        <v>470.66</v>
      </c>
      <c r="G59" s="79">
        <f t="shared" si="7"/>
        <v>8001.26</v>
      </c>
    </row>
    <row r="60" spans="1:7" ht="12.75">
      <c r="A60" s="125" t="s">
        <v>28</v>
      </c>
      <c r="B60" s="125"/>
      <c r="C60" s="125"/>
      <c r="D60" s="96">
        <f t="shared" si="4"/>
        <v>44257</v>
      </c>
      <c r="E60" s="77">
        <f t="shared" si="5"/>
        <v>7530.6</v>
      </c>
      <c r="F60" s="97">
        <f t="shared" si="6"/>
        <v>470.66</v>
      </c>
      <c r="G60" s="79">
        <f t="shared" si="7"/>
        <v>8001.26</v>
      </c>
    </row>
    <row r="61" spans="1:7" ht="12.75">
      <c r="A61" s="125" t="s">
        <v>29</v>
      </c>
      <c r="B61" s="125"/>
      <c r="C61" s="125"/>
      <c r="D61" s="96">
        <f t="shared" si="4"/>
        <v>44288</v>
      </c>
      <c r="E61" s="77">
        <f t="shared" si="5"/>
        <v>7530.6</v>
      </c>
      <c r="F61" s="97">
        <f t="shared" si="6"/>
        <v>470.66</v>
      </c>
      <c r="G61" s="79">
        <f t="shared" si="7"/>
        <v>8001.26</v>
      </c>
    </row>
    <row r="62" spans="1:7" ht="12.75">
      <c r="A62" s="125" t="s">
        <v>30</v>
      </c>
      <c r="B62" s="125"/>
      <c r="C62" s="125"/>
      <c r="D62" s="96">
        <f t="shared" si="4"/>
        <v>44318</v>
      </c>
      <c r="E62" s="77">
        <f t="shared" si="5"/>
        <v>7530.6</v>
      </c>
      <c r="F62" s="97">
        <f t="shared" si="6"/>
        <v>470.66</v>
      </c>
      <c r="G62" s="79">
        <f t="shared" si="7"/>
        <v>8001.26</v>
      </c>
    </row>
    <row r="63" spans="1:7" ht="12.75">
      <c r="A63" s="125" t="s">
        <v>31</v>
      </c>
      <c r="B63" s="125"/>
      <c r="C63" s="125"/>
      <c r="D63" s="96">
        <f t="shared" si="4"/>
        <v>44349</v>
      </c>
      <c r="E63" s="77">
        <f t="shared" si="5"/>
        <v>7530.6</v>
      </c>
      <c r="F63" s="97">
        <f t="shared" si="6"/>
        <v>470.66</v>
      </c>
      <c r="G63" s="79">
        <f t="shared" si="7"/>
        <v>8001.26</v>
      </c>
    </row>
    <row r="64" spans="1:7" ht="12.75">
      <c r="A64" s="125" t="s">
        <v>32</v>
      </c>
      <c r="B64" s="125"/>
      <c r="C64" s="125"/>
      <c r="D64" s="96">
        <f t="shared" si="4"/>
        <v>44379</v>
      </c>
      <c r="E64" s="77">
        <f t="shared" si="5"/>
        <v>7530.6</v>
      </c>
      <c r="F64" s="97">
        <f t="shared" si="6"/>
        <v>470.66</v>
      </c>
      <c r="G64" s="79">
        <f t="shared" si="7"/>
        <v>8001.26</v>
      </c>
    </row>
    <row r="65" spans="1:7" ht="12.75">
      <c r="A65" s="125" t="s">
        <v>33</v>
      </c>
      <c r="B65" s="125"/>
      <c r="C65" s="125"/>
      <c r="D65" s="96">
        <f t="shared" si="4"/>
        <v>44410</v>
      </c>
      <c r="E65" s="77">
        <f t="shared" si="5"/>
        <v>7530.6</v>
      </c>
      <c r="F65" s="97">
        <f t="shared" si="6"/>
        <v>470.66</v>
      </c>
      <c r="G65" s="79">
        <f t="shared" si="7"/>
        <v>8001.26</v>
      </c>
    </row>
    <row r="66" spans="1:7" ht="12.75">
      <c r="A66" s="125" t="s">
        <v>34</v>
      </c>
      <c r="B66" s="125"/>
      <c r="C66" s="125"/>
      <c r="D66" s="96">
        <f t="shared" si="4"/>
        <v>44441</v>
      </c>
      <c r="E66" s="77">
        <f t="shared" si="5"/>
        <v>7530.6</v>
      </c>
      <c r="F66" s="97">
        <f t="shared" si="6"/>
        <v>470.66</v>
      </c>
      <c r="G66" s="79">
        <f t="shared" si="7"/>
        <v>8001.26</v>
      </c>
    </row>
    <row r="67" spans="1:7" ht="12.75">
      <c r="A67" s="125" t="s">
        <v>35</v>
      </c>
      <c r="B67" s="125"/>
      <c r="C67" s="125"/>
      <c r="D67" s="96">
        <f t="shared" si="4"/>
        <v>44471</v>
      </c>
      <c r="E67" s="77">
        <f t="shared" si="5"/>
        <v>7530.6</v>
      </c>
      <c r="F67" s="97">
        <f t="shared" si="6"/>
        <v>470.66</v>
      </c>
      <c r="G67" s="79">
        <f t="shared" si="7"/>
        <v>8001.26</v>
      </c>
    </row>
    <row r="68" spans="1:7" ht="12.75">
      <c r="A68" s="125" t="s">
        <v>36</v>
      </c>
      <c r="B68" s="125"/>
      <c r="C68" s="125"/>
      <c r="D68" s="96">
        <f t="shared" si="4"/>
        <v>44502</v>
      </c>
      <c r="E68" s="77">
        <f t="shared" si="5"/>
        <v>7530.6</v>
      </c>
      <c r="F68" s="97">
        <f t="shared" si="6"/>
        <v>470.66</v>
      </c>
      <c r="G68" s="79">
        <f t="shared" si="7"/>
        <v>8001.26</v>
      </c>
    </row>
    <row r="69" spans="1:7" ht="12.75">
      <c r="A69" s="125" t="s">
        <v>37</v>
      </c>
      <c r="B69" s="125"/>
      <c r="C69" s="125"/>
      <c r="D69" s="96">
        <f t="shared" si="4"/>
        <v>44532</v>
      </c>
      <c r="E69" s="77">
        <f t="shared" si="5"/>
        <v>7530.6</v>
      </c>
      <c r="F69" s="97">
        <f t="shared" si="6"/>
        <v>470.66</v>
      </c>
      <c r="G69" s="79">
        <f t="shared" si="7"/>
        <v>8001.26</v>
      </c>
    </row>
    <row r="70" spans="1:7" ht="12.75">
      <c r="A70" s="125" t="s">
        <v>38</v>
      </c>
      <c r="B70" s="125"/>
      <c r="C70" s="125"/>
      <c r="D70" s="96">
        <f t="shared" si="4"/>
        <v>44563</v>
      </c>
      <c r="E70" s="77">
        <f t="shared" si="5"/>
        <v>7530.6</v>
      </c>
      <c r="F70" s="97">
        <f t="shared" si="6"/>
        <v>470.66</v>
      </c>
      <c r="G70" s="79">
        <f t="shared" si="7"/>
        <v>8001.26</v>
      </c>
    </row>
    <row r="71" spans="1:7" ht="12.75">
      <c r="A71" s="125" t="s">
        <v>39</v>
      </c>
      <c r="B71" s="125"/>
      <c r="C71" s="125"/>
      <c r="D71" s="96">
        <f t="shared" si="4"/>
        <v>44594</v>
      </c>
      <c r="E71" s="77">
        <f t="shared" si="5"/>
        <v>7530.6</v>
      </c>
      <c r="F71" s="97">
        <f t="shared" si="6"/>
        <v>470.66</v>
      </c>
      <c r="G71" s="79">
        <f t="shared" si="7"/>
        <v>8001.26</v>
      </c>
    </row>
    <row r="72" spans="1:7" ht="12.75">
      <c r="A72" s="125" t="s">
        <v>40</v>
      </c>
      <c r="B72" s="125"/>
      <c r="C72" s="125"/>
      <c r="D72" s="96">
        <f t="shared" si="4"/>
        <v>44622</v>
      </c>
      <c r="E72" s="77">
        <f t="shared" si="5"/>
        <v>7530.6</v>
      </c>
      <c r="F72" s="97">
        <f t="shared" si="6"/>
        <v>470.66</v>
      </c>
      <c r="G72" s="79">
        <f t="shared" si="7"/>
        <v>8001.26</v>
      </c>
    </row>
    <row r="73" spans="1:7" ht="12.75">
      <c r="A73" s="125" t="s">
        <v>41</v>
      </c>
      <c r="B73" s="125"/>
      <c r="C73" s="125"/>
      <c r="D73" s="96">
        <f t="shared" si="4"/>
        <v>44653</v>
      </c>
      <c r="E73" s="77">
        <f t="shared" si="5"/>
        <v>7530.6</v>
      </c>
      <c r="F73" s="97">
        <f t="shared" si="6"/>
        <v>470.66</v>
      </c>
      <c r="G73" s="79">
        <f t="shared" si="7"/>
        <v>8001.26</v>
      </c>
    </row>
    <row r="74" spans="1:7" ht="12.75">
      <c r="A74" s="125" t="s">
        <v>42</v>
      </c>
      <c r="B74" s="125"/>
      <c r="C74" s="125"/>
      <c r="D74" s="96">
        <f t="shared" si="4"/>
        <v>44683</v>
      </c>
      <c r="E74" s="77">
        <f t="shared" si="5"/>
        <v>7530.6</v>
      </c>
      <c r="F74" s="97">
        <f t="shared" si="6"/>
        <v>470.66</v>
      </c>
      <c r="G74" s="79">
        <f t="shared" si="7"/>
        <v>8001.26</v>
      </c>
    </row>
    <row r="75" spans="1:7" ht="12.75">
      <c r="A75" s="125" t="s">
        <v>43</v>
      </c>
      <c r="B75" s="125"/>
      <c r="C75" s="125"/>
      <c r="D75" s="96">
        <f t="shared" si="4"/>
        <v>44714</v>
      </c>
      <c r="E75" s="77">
        <f t="shared" si="5"/>
        <v>7530.6</v>
      </c>
      <c r="F75" s="97">
        <f t="shared" si="6"/>
        <v>470.66</v>
      </c>
      <c r="G75" s="79">
        <f t="shared" si="7"/>
        <v>8001.26</v>
      </c>
    </row>
    <row r="76" spans="1:7" ht="12.75">
      <c r="A76" s="125" t="s">
        <v>44</v>
      </c>
      <c r="B76" s="125"/>
      <c r="C76" s="125"/>
      <c r="D76" s="96">
        <f t="shared" si="4"/>
        <v>44744</v>
      </c>
      <c r="E76" s="77">
        <f t="shared" si="5"/>
        <v>7530.6</v>
      </c>
      <c r="F76" s="97">
        <f t="shared" si="6"/>
        <v>470.66</v>
      </c>
      <c r="G76" s="79">
        <f t="shared" si="7"/>
        <v>8001.26</v>
      </c>
    </row>
    <row r="77" spans="1:7" ht="12.75">
      <c r="A77" s="125" t="s">
        <v>45</v>
      </c>
      <c r="B77" s="125"/>
      <c r="C77" s="125"/>
      <c r="D77" s="96">
        <f t="shared" si="4"/>
        <v>44775</v>
      </c>
      <c r="E77" s="77">
        <f t="shared" si="5"/>
        <v>7530.6</v>
      </c>
      <c r="F77" s="97">
        <f t="shared" si="6"/>
        <v>470.66</v>
      </c>
      <c r="G77" s="79">
        <f t="shared" si="7"/>
        <v>8001.26</v>
      </c>
    </row>
    <row r="78" spans="1:7" ht="12.75">
      <c r="A78" s="125" t="s">
        <v>46</v>
      </c>
      <c r="B78" s="125"/>
      <c r="C78" s="125"/>
      <c r="D78" s="96">
        <f t="shared" si="4"/>
        <v>44806</v>
      </c>
      <c r="E78" s="77">
        <f t="shared" si="5"/>
        <v>7530.6</v>
      </c>
      <c r="F78" s="97">
        <f t="shared" si="6"/>
        <v>470.66</v>
      </c>
      <c r="G78" s="79">
        <f t="shared" si="7"/>
        <v>8001.26</v>
      </c>
    </row>
    <row r="79" spans="1:7" ht="12.75">
      <c r="A79" s="125" t="s">
        <v>47</v>
      </c>
      <c r="B79" s="125"/>
      <c r="C79" s="125"/>
      <c r="D79" s="96">
        <f t="shared" si="4"/>
        <v>44836</v>
      </c>
      <c r="E79" s="77">
        <f t="shared" si="5"/>
        <v>7530.6</v>
      </c>
      <c r="F79" s="97">
        <f t="shared" si="6"/>
        <v>470.66</v>
      </c>
      <c r="G79" s="79">
        <f t="shared" si="7"/>
        <v>8001.26</v>
      </c>
    </row>
    <row r="80" spans="1:7" ht="12.75">
      <c r="A80" s="125" t="s">
        <v>48</v>
      </c>
      <c r="B80" s="125"/>
      <c r="C80" s="125"/>
      <c r="D80" s="96">
        <f t="shared" si="4"/>
        <v>44867</v>
      </c>
      <c r="E80" s="77">
        <f t="shared" si="5"/>
        <v>7530.6</v>
      </c>
      <c r="F80" s="97">
        <f t="shared" si="6"/>
        <v>470.66</v>
      </c>
      <c r="G80" s="79">
        <f t="shared" si="7"/>
        <v>8001.26</v>
      </c>
    </row>
    <row r="81" spans="1:7" ht="12.75">
      <c r="A81" s="125" t="s">
        <v>49</v>
      </c>
      <c r="B81" s="125"/>
      <c r="C81" s="125"/>
      <c r="D81" s="96">
        <f t="shared" si="4"/>
        <v>44897</v>
      </c>
      <c r="E81" s="77">
        <f t="shared" si="5"/>
        <v>7530.6</v>
      </c>
      <c r="F81" s="97">
        <f t="shared" si="6"/>
        <v>470.66</v>
      </c>
      <c r="G81" s="79">
        <f t="shared" si="7"/>
        <v>8001.26</v>
      </c>
    </row>
    <row r="82" spans="1:7" ht="12.75">
      <c r="A82" s="125" t="s">
        <v>50</v>
      </c>
      <c r="B82" s="125"/>
      <c r="C82" s="125"/>
      <c r="D82" s="96">
        <f t="shared" si="4"/>
        <v>44928</v>
      </c>
      <c r="E82" s="77">
        <f t="shared" si="5"/>
        <v>7530.6</v>
      </c>
      <c r="F82" s="97">
        <f t="shared" si="6"/>
        <v>470.66</v>
      </c>
      <c r="G82" s="79">
        <f t="shared" si="7"/>
        <v>8001.26</v>
      </c>
    </row>
    <row r="83" spans="1:7" ht="12.75">
      <c r="A83" s="125" t="s">
        <v>51</v>
      </c>
      <c r="B83" s="125"/>
      <c r="C83" s="125"/>
      <c r="D83" s="96">
        <f>IF($A$47&lt;VALUE(LEFT(A83,2))," ",DATE(YEAR(D82+30),MONTH(D82+30),DAY(D82)))</f>
        <v>44959</v>
      </c>
      <c r="E83" s="77">
        <f>IF($A$47&lt;VALUE(LEFT(A83,2))," ",IF($A$47=VALUE(LEFT(A83,2)),$G$43-($E$48*($A$47-1)),E82))</f>
        <v>7530.6</v>
      </c>
      <c r="F83" s="97">
        <f>IF($A$47&lt;VALUE(LEFT(A83,2))," ",IF($A$47=VALUE(LEFT(A83,2)),$G$44-($F$48*($A$47-1)),F82))</f>
        <v>470.66</v>
      </c>
      <c r="G83" s="79">
        <f>IF($A$47&lt;VALUE(LEFT(A83,2))," ",SUM(E83:F83))</f>
        <v>8001.26</v>
      </c>
    </row>
    <row r="84" spans="1:7" ht="12.75">
      <c r="A84" s="125" t="s">
        <v>52</v>
      </c>
      <c r="B84" s="125"/>
      <c r="C84" s="125"/>
      <c r="D84" s="96">
        <f aca="true" t="shared" si="8" ref="D84:D107">IF($A$47&lt;VALUE(LEFT(A84,2))," ",DATE(YEAR(D83+30),MONTH(D83+30),DAY(D83)))</f>
        <v>44987</v>
      </c>
      <c r="E84" s="77">
        <f aca="true" t="shared" si="9" ref="E84:E107">IF($A$47&lt;VALUE(LEFT(A84,2))," ",IF($A$47=VALUE(LEFT(A84,2)),$G$43-($E$48*($A$47-1)),E83))</f>
        <v>7530.6</v>
      </c>
      <c r="F84" s="97">
        <f aca="true" t="shared" si="10" ref="F84:F107">IF($A$47&lt;VALUE(LEFT(A84,2))," ",IF($A$47=VALUE(LEFT(A84,2)),$G$44-($F$48*($A$47-1)),F83))</f>
        <v>470.66</v>
      </c>
      <c r="G84" s="79">
        <f aca="true" t="shared" si="11" ref="G84:G107">IF($A$47&lt;VALUE(LEFT(A84,2))," ",SUM(E84:F84))</f>
        <v>8001.26</v>
      </c>
    </row>
    <row r="85" spans="1:7" ht="12.75">
      <c r="A85" s="125" t="s">
        <v>53</v>
      </c>
      <c r="B85" s="125"/>
      <c r="C85" s="125"/>
      <c r="D85" s="96">
        <f t="shared" si="8"/>
        <v>45018</v>
      </c>
      <c r="E85" s="77">
        <f t="shared" si="9"/>
        <v>7530.6</v>
      </c>
      <c r="F85" s="97">
        <f t="shared" si="10"/>
        <v>470.66</v>
      </c>
      <c r="G85" s="79">
        <f t="shared" si="11"/>
        <v>8001.26</v>
      </c>
    </row>
    <row r="86" spans="1:7" ht="12.75">
      <c r="A86" s="125" t="s">
        <v>54</v>
      </c>
      <c r="B86" s="125"/>
      <c r="C86" s="125"/>
      <c r="D86" s="96">
        <f t="shared" si="8"/>
        <v>45048</v>
      </c>
      <c r="E86" s="77">
        <f t="shared" si="9"/>
        <v>7530.6</v>
      </c>
      <c r="F86" s="97">
        <f t="shared" si="10"/>
        <v>470.66</v>
      </c>
      <c r="G86" s="79">
        <f t="shared" si="11"/>
        <v>8001.26</v>
      </c>
    </row>
    <row r="87" spans="1:7" ht="12.75">
      <c r="A87" s="125" t="s">
        <v>55</v>
      </c>
      <c r="B87" s="125"/>
      <c r="C87" s="125"/>
      <c r="D87" s="96">
        <f t="shared" si="8"/>
        <v>45079</v>
      </c>
      <c r="E87" s="77">
        <f t="shared" si="9"/>
        <v>7530.6</v>
      </c>
      <c r="F87" s="97">
        <f t="shared" si="10"/>
        <v>470.66</v>
      </c>
      <c r="G87" s="79">
        <f t="shared" si="11"/>
        <v>8001.26</v>
      </c>
    </row>
    <row r="88" spans="1:7" ht="12.75">
      <c r="A88" s="125" t="s">
        <v>56</v>
      </c>
      <c r="B88" s="125"/>
      <c r="C88" s="125"/>
      <c r="D88" s="96">
        <f t="shared" si="8"/>
        <v>45109</v>
      </c>
      <c r="E88" s="77">
        <f t="shared" si="9"/>
        <v>7530.6</v>
      </c>
      <c r="F88" s="97">
        <f t="shared" si="10"/>
        <v>470.66</v>
      </c>
      <c r="G88" s="79">
        <f t="shared" si="11"/>
        <v>8001.26</v>
      </c>
    </row>
    <row r="89" spans="1:7" ht="12.75">
      <c r="A89" s="125" t="s">
        <v>57</v>
      </c>
      <c r="B89" s="125"/>
      <c r="C89" s="125"/>
      <c r="D89" s="96">
        <f t="shared" si="8"/>
        <v>45140</v>
      </c>
      <c r="E89" s="77">
        <f t="shared" si="9"/>
        <v>7530.6</v>
      </c>
      <c r="F89" s="97">
        <f t="shared" si="10"/>
        <v>470.66</v>
      </c>
      <c r="G89" s="79">
        <f t="shared" si="11"/>
        <v>8001.26</v>
      </c>
    </row>
    <row r="90" spans="1:7" ht="12.75">
      <c r="A90" s="125" t="s">
        <v>58</v>
      </c>
      <c r="B90" s="125"/>
      <c r="C90" s="125"/>
      <c r="D90" s="96">
        <f t="shared" si="8"/>
        <v>45171</v>
      </c>
      <c r="E90" s="77">
        <f t="shared" si="9"/>
        <v>7530.6</v>
      </c>
      <c r="F90" s="97">
        <f t="shared" si="10"/>
        <v>470.66</v>
      </c>
      <c r="G90" s="79">
        <f t="shared" si="11"/>
        <v>8001.26</v>
      </c>
    </row>
    <row r="91" spans="1:7" ht="12.75">
      <c r="A91" s="125" t="s">
        <v>59</v>
      </c>
      <c r="B91" s="125"/>
      <c r="C91" s="125"/>
      <c r="D91" s="96">
        <f t="shared" si="8"/>
        <v>45201</v>
      </c>
      <c r="E91" s="77">
        <f t="shared" si="9"/>
        <v>7530.6</v>
      </c>
      <c r="F91" s="97">
        <f t="shared" si="10"/>
        <v>470.66</v>
      </c>
      <c r="G91" s="79">
        <f t="shared" si="11"/>
        <v>8001.26</v>
      </c>
    </row>
    <row r="92" spans="1:7" ht="12.75">
      <c r="A92" s="125" t="s">
        <v>60</v>
      </c>
      <c r="B92" s="125"/>
      <c r="C92" s="125"/>
      <c r="D92" s="96">
        <f t="shared" si="8"/>
        <v>45232</v>
      </c>
      <c r="E92" s="77">
        <f t="shared" si="9"/>
        <v>7530.6</v>
      </c>
      <c r="F92" s="97">
        <f t="shared" si="10"/>
        <v>470.66</v>
      </c>
      <c r="G92" s="79">
        <f t="shared" si="11"/>
        <v>8001.26</v>
      </c>
    </row>
    <row r="93" spans="1:7" ht="12.75">
      <c r="A93" s="125" t="s">
        <v>61</v>
      </c>
      <c r="B93" s="125"/>
      <c r="C93" s="125"/>
      <c r="D93" s="96">
        <f t="shared" si="8"/>
        <v>45262</v>
      </c>
      <c r="E93" s="77">
        <f t="shared" si="9"/>
        <v>7530.6</v>
      </c>
      <c r="F93" s="97">
        <f t="shared" si="10"/>
        <v>470.66</v>
      </c>
      <c r="G93" s="79">
        <f t="shared" si="11"/>
        <v>8001.26</v>
      </c>
    </row>
    <row r="94" spans="1:7" ht="12.75">
      <c r="A94" s="125" t="s">
        <v>62</v>
      </c>
      <c r="B94" s="125"/>
      <c r="C94" s="125"/>
      <c r="D94" s="96">
        <f t="shared" si="8"/>
        <v>45293</v>
      </c>
      <c r="E94" s="77">
        <f t="shared" si="9"/>
        <v>7530.6</v>
      </c>
      <c r="F94" s="97">
        <f t="shared" si="10"/>
        <v>470.66</v>
      </c>
      <c r="G94" s="79">
        <f t="shared" si="11"/>
        <v>8001.26</v>
      </c>
    </row>
    <row r="95" spans="1:7" ht="12.75">
      <c r="A95" s="125" t="s">
        <v>63</v>
      </c>
      <c r="B95" s="125"/>
      <c r="C95" s="125"/>
      <c r="D95" s="96">
        <f t="shared" si="8"/>
        <v>45324</v>
      </c>
      <c r="E95" s="77">
        <f t="shared" si="9"/>
        <v>7530.6</v>
      </c>
      <c r="F95" s="97">
        <f t="shared" si="10"/>
        <v>470.66</v>
      </c>
      <c r="G95" s="79">
        <f t="shared" si="11"/>
        <v>8001.26</v>
      </c>
    </row>
    <row r="96" spans="1:7" ht="12.75">
      <c r="A96" s="125" t="s">
        <v>64</v>
      </c>
      <c r="B96" s="125"/>
      <c r="C96" s="125"/>
      <c r="D96" s="96">
        <f t="shared" si="8"/>
        <v>45353</v>
      </c>
      <c r="E96" s="77">
        <f t="shared" si="9"/>
        <v>7530.6</v>
      </c>
      <c r="F96" s="97">
        <f t="shared" si="10"/>
        <v>470.66</v>
      </c>
      <c r="G96" s="79">
        <f t="shared" si="11"/>
        <v>8001.26</v>
      </c>
    </row>
    <row r="97" spans="1:7" ht="12.75">
      <c r="A97" s="125" t="s">
        <v>65</v>
      </c>
      <c r="B97" s="125"/>
      <c r="C97" s="125"/>
      <c r="D97" s="96">
        <f t="shared" si="8"/>
        <v>45384</v>
      </c>
      <c r="E97" s="77">
        <f t="shared" si="9"/>
        <v>7530.6</v>
      </c>
      <c r="F97" s="97">
        <f t="shared" si="10"/>
        <v>470.66</v>
      </c>
      <c r="G97" s="79">
        <f t="shared" si="11"/>
        <v>8001.26</v>
      </c>
    </row>
    <row r="98" spans="1:7" ht="12.75">
      <c r="A98" s="125" t="s">
        <v>66</v>
      </c>
      <c r="B98" s="125"/>
      <c r="C98" s="125"/>
      <c r="D98" s="96">
        <f t="shared" si="8"/>
        <v>45414</v>
      </c>
      <c r="E98" s="77">
        <f t="shared" si="9"/>
        <v>7530.6</v>
      </c>
      <c r="F98" s="97">
        <f t="shared" si="10"/>
        <v>470.66</v>
      </c>
      <c r="G98" s="79">
        <f t="shared" si="11"/>
        <v>8001.26</v>
      </c>
    </row>
    <row r="99" spans="1:7" ht="12.75">
      <c r="A99" s="125" t="s">
        <v>67</v>
      </c>
      <c r="B99" s="125"/>
      <c r="C99" s="125"/>
      <c r="D99" s="96">
        <f t="shared" si="8"/>
        <v>45445</v>
      </c>
      <c r="E99" s="77">
        <f t="shared" si="9"/>
        <v>7530.6</v>
      </c>
      <c r="F99" s="97">
        <f t="shared" si="10"/>
        <v>470.66</v>
      </c>
      <c r="G99" s="79">
        <f t="shared" si="11"/>
        <v>8001.26</v>
      </c>
    </row>
    <row r="100" spans="1:7" ht="12.75">
      <c r="A100" s="125" t="s">
        <v>68</v>
      </c>
      <c r="B100" s="125"/>
      <c r="C100" s="125"/>
      <c r="D100" s="96">
        <f t="shared" si="8"/>
        <v>45475</v>
      </c>
      <c r="E100" s="77">
        <f t="shared" si="9"/>
        <v>7530.6</v>
      </c>
      <c r="F100" s="97">
        <f t="shared" si="10"/>
        <v>470.66</v>
      </c>
      <c r="G100" s="79">
        <f t="shared" si="11"/>
        <v>8001.26</v>
      </c>
    </row>
    <row r="101" spans="1:7" ht="12.75">
      <c r="A101" s="125" t="s">
        <v>69</v>
      </c>
      <c r="B101" s="125"/>
      <c r="C101" s="125"/>
      <c r="D101" s="96">
        <f t="shared" si="8"/>
        <v>45506</v>
      </c>
      <c r="E101" s="77">
        <f t="shared" si="9"/>
        <v>7530.6</v>
      </c>
      <c r="F101" s="97">
        <f t="shared" si="10"/>
        <v>470.66</v>
      </c>
      <c r="G101" s="79">
        <f t="shared" si="11"/>
        <v>8001.26</v>
      </c>
    </row>
    <row r="102" spans="1:7" ht="12.75">
      <c r="A102" s="125" t="s">
        <v>70</v>
      </c>
      <c r="B102" s="125"/>
      <c r="C102" s="125"/>
      <c r="D102" s="96">
        <f t="shared" si="8"/>
        <v>45537</v>
      </c>
      <c r="E102" s="77">
        <f t="shared" si="9"/>
        <v>7530.6</v>
      </c>
      <c r="F102" s="97">
        <f t="shared" si="10"/>
        <v>470.66</v>
      </c>
      <c r="G102" s="79">
        <f t="shared" si="11"/>
        <v>8001.26</v>
      </c>
    </row>
    <row r="103" spans="1:7" ht="12.75">
      <c r="A103" s="125" t="s">
        <v>71</v>
      </c>
      <c r="B103" s="125"/>
      <c r="C103" s="125"/>
      <c r="D103" s="96">
        <f t="shared" si="8"/>
        <v>45567</v>
      </c>
      <c r="E103" s="77">
        <f t="shared" si="9"/>
        <v>7530.6</v>
      </c>
      <c r="F103" s="97">
        <f t="shared" si="10"/>
        <v>470.66</v>
      </c>
      <c r="G103" s="79">
        <f t="shared" si="11"/>
        <v>8001.26</v>
      </c>
    </row>
    <row r="104" spans="1:7" ht="12.75">
      <c r="A104" s="125" t="s">
        <v>72</v>
      </c>
      <c r="B104" s="125"/>
      <c r="C104" s="125"/>
      <c r="D104" s="96">
        <f t="shared" si="8"/>
        <v>45598</v>
      </c>
      <c r="E104" s="77">
        <f t="shared" si="9"/>
        <v>7530.6</v>
      </c>
      <c r="F104" s="97">
        <f t="shared" si="10"/>
        <v>470.66</v>
      </c>
      <c r="G104" s="79">
        <f t="shared" si="11"/>
        <v>8001.26</v>
      </c>
    </row>
    <row r="105" spans="1:7" ht="12.75">
      <c r="A105" s="125" t="s">
        <v>73</v>
      </c>
      <c r="B105" s="125"/>
      <c r="C105" s="125"/>
      <c r="D105" s="96">
        <f t="shared" si="8"/>
        <v>45628</v>
      </c>
      <c r="E105" s="77">
        <f t="shared" si="9"/>
        <v>7530.6</v>
      </c>
      <c r="F105" s="97">
        <f t="shared" si="10"/>
        <v>470.66</v>
      </c>
      <c r="G105" s="79">
        <f t="shared" si="11"/>
        <v>8001.26</v>
      </c>
    </row>
    <row r="106" spans="1:7" ht="12.75">
      <c r="A106" s="125" t="s">
        <v>74</v>
      </c>
      <c r="B106" s="125"/>
      <c r="C106" s="125"/>
      <c r="D106" s="96">
        <f t="shared" si="8"/>
        <v>45659</v>
      </c>
      <c r="E106" s="77">
        <f t="shared" si="9"/>
        <v>7530.6</v>
      </c>
      <c r="F106" s="97">
        <f t="shared" si="10"/>
        <v>470.66</v>
      </c>
      <c r="G106" s="79">
        <f t="shared" si="11"/>
        <v>8001.26</v>
      </c>
    </row>
    <row r="107" spans="1:7" ht="12.75">
      <c r="A107" s="125" t="s">
        <v>75</v>
      </c>
      <c r="B107" s="125"/>
      <c r="C107" s="125"/>
      <c r="D107" s="96">
        <f t="shared" si="8"/>
        <v>45690</v>
      </c>
      <c r="E107" s="77">
        <f t="shared" si="9"/>
        <v>7530.599999999977</v>
      </c>
      <c r="F107" s="97">
        <f t="shared" si="10"/>
        <v>470.8099999999977</v>
      </c>
      <c r="G107" s="79">
        <f t="shared" si="11"/>
        <v>8001.409999999974</v>
      </c>
    </row>
    <row r="108" spans="2:7" ht="12.75">
      <c r="B108" s="88"/>
      <c r="E108" s="84"/>
      <c r="F108" s="83"/>
      <c r="G108" s="89"/>
    </row>
    <row r="109" ht="12.75">
      <c r="A109" s="81" t="s">
        <v>116</v>
      </c>
    </row>
    <row r="110" spans="2:6" ht="12.75">
      <c r="B110" s="66" t="s">
        <v>117</v>
      </c>
      <c r="F110" s="98">
        <f>D102</f>
        <v>45537</v>
      </c>
    </row>
    <row r="111" spans="2:9" ht="12.75">
      <c r="B111" s="66" t="s">
        <v>118</v>
      </c>
      <c r="F111" s="98">
        <f>DATE(YEAR(MAX(D48:D107)+30),MONTH(MAX(D48:D71)+30),DAY(F110))</f>
        <v>45718</v>
      </c>
      <c r="G111" s="99">
        <f>ROUND(((G24+G25)*((100-A33)/100))+(G29*(100-A33)/100),2)</f>
        <v>3840606</v>
      </c>
      <c r="I111" s="79"/>
    </row>
    <row r="112" ht="12.75">
      <c r="B112" s="66" t="s">
        <v>119</v>
      </c>
    </row>
    <row r="114" spans="1:4" ht="12.75">
      <c r="A114" s="86" t="s">
        <v>120</v>
      </c>
      <c r="B114" s="100"/>
      <c r="C114" s="100"/>
      <c r="D114" s="100"/>
    </row>
    <row r="115" spans="1:7" ht="12.75">
      <c r="A115" s="126" t="s">
        <v>121</v>
      </c>
      <c r="B115" s="126"/>
      <c r="C115" s="126"/>
      <c r="D115" s="126"/>
      <c r="E115" s="126"/>
      <c r="F115" s="126"/>
      <c r="G115" s="126"/>
    </row>
    <row r="116" spans="1:4" ht="12.75">
      <c r="A116" s="100" t="s">
        <v>122</v>
      </c>
      <c r="B116" s="100"/>
      <c r="C116" s="100"/>
      <c r="D116" s="100"/>
    </row>
    <row r="117" spans="1:4" ht="12.75">
      <c r="A117" s="100" t="s">
        <v>123</v>
      </c>
      <c r="B117" s="100"/>
      <c r="C117" s="100"/>
      <c r="D117" s="100"/>
    </row>
    <row r="118" spans="1:4" ht="12.75">
      <c r="A118" s="100" t="s">
        <v>124</v>
      </c>
      <c r="B118" s="100"/>
      <c r="C118" s="100"/>
      <c r="D118" s="100"/>
    </row>
    <row r="119" spans="1:4" ht="12.75">
      <c r="A119" s="101" t="s">
        <v>125</v>
      </c>
      <c r="B119" s="100"/>
      <c r="C119" s="100"/>
      <c r="D119" s="100"/>
    </row>
    <row r="120" spans="1:4" ht="12.75">
      <c r="A120" s="101" t="s">
        <v>126</v>
      </c>
      <c r="B120" s="100"/>
      <c r="C120" s="100"/>
      <c r="D120" s="100"/>
    </row>
    <row r="121" spans="1:4" ht="12.75">
      <c r="A121" s="101" t="s">
        <v>127</v>
      </c>
      <c r="B121" s="100"/>
      <c r="C121" s="100"/>
      <c r="D121" s="100"/>
    </row>
    <row r="122" spans="1:4" ht="12.75">
      <c r="A122" s="101" t="s">
        <v>128</v>
      </c>
      <c r="B122" s="100"/>
      <c r="C122" s="100"/>
      <c r="D122" s="100"/>
    </row>
    <row r="123" spans="1:4" ht="12.75">
      <c r="A123" s="101" t="s">
        <v>129</v>
      </c>
      <c r="B123" s="100"/>
      <c r="C123" s="100"/>
      <c r="D123" s="100"/>
    </row>
    <row r="124" spans="1:7" ht="12.75">
      <c r="A124" s="126" t="s">
        <v>130</v>
      </c>
      <c r="B124" s="126"/>
      <c r="C124" s="126"/>
      <c r="D124" s="126"/>
      <c r="E124" s="126"/>
      <c r="F124" s="126"/>
      <c r="G124" s="126"/>
    </row>
    <row r="125" spans="1:7" ht="12.75">
      <c r="A125" s="126"/>
      <c r="B125" s="126"/>
      <c r="C125" s="126"/>
      <c r="D125" s="126"/>
      <c r="E125" s="126"/>
      <c r="F125" s="126"/>
      <c r="G125" s="126"/>
    </row>
    <row r="126" spans="1:7" ht="12.75">
      <c r="A126" s="127"/>
      <c r="B126" s="127"/>
      <c r="C126" s="127"/>
      <c r="D126" s="127"/>
      <c r="E126" s="127"/>
      <c r="F126" s="127"/>
      <c r="G126" s="127"/>
    </row>
    <row r="129" spans="1:5" ht="12.75">
      <c r="A129" s="66" t="s">
        <v>131</v>
      </c>
      <c r="E129" s="66" t="s">
        <v>132</v>
      </c>
    </row>
    <row r="132" spans="1:7" ht="12.75">
      <c r="A132" s="102"/>
      <c r="B132" s="102"/>
      <c r="C132" s="102"/>
      <c r="E132" s="102"/>
      <c r="F132" s="102"/>
      <c r="G132" s="102"/>
    </row>
    <row r="133" spans="1:5" ht="12.75">
      <c r="A133" s="66" t="s">
        <v>133</v>
      </c>
      <c r="E133" s="66" t="s">
        <v>133</v>
      </c>
    </row>
    <row r="134" spans="1:5" ht="12.75">
      <c r="A134" s="66" t="s">
        <v>134</v>
      </c>
      <c r="E134" s="66" t="s">
        <v>135</v>
      </c>
    </row>
    <row r="137" ht="12.75">
      <c r="A137" s="66" t="s">
        <v>136</v>
      </c>
    </row>
    <row r="140" spans="1:3" ht="12.75">
      <c r="A140" s="102"/>
      <c r="B140" s="102"/>
      <c r="C140" s="102"/>
    </row>
    <row r="141" ht="12.75">
      <c r="A141" s="66" t="s">
        <v>133</v>
      </c>
    </row>
    <row r="142" ht="12.75">
      <c r="A142" s="66" t="s">
        <v>137</v>
      </c>
    </row>
  </sheetData>
  <sheetProtection/>
  <mergeCells count="70">
    <mergeCell ref="A115:G115"/>
    <mergeCell ref="A124:G124"/>
    <mergeCell ref="A125:G125"/>
    <mergeCell ref="A126:G126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B1:F1"/>
    <mergeCell ref="B2:F2"/>
    <mergeCell ref="A3:G3"/>
    <mergeCell ref="F6:G6"/>
    <mergeCell ref="F7:G7"/>
    <mergeCell ref="B47:C47"/>
  </mergeCells>
  <conditionalFormatting sqref="B11 B25">
    <cfRule type="expression" priority="1" dxfId="15" stopIfTrue="1">
      <formula>G11=0</formula>
    </cfRule>
  </conditionalFormatting>
  <conditionalFormatting sqref="A49:C56">
    <cfRule type="expression" priority="2" dxfId="15" stopIfTrue="1">
      <formula>VALUE(NoDPSchedule)&lt;VALUE(LEFT(A49,1))</formula>
    </cfRule>
  </conditionalFormatting>
  <conditionalFormatting sqref="A57:C107">
    <cfRule type="expression" priority="3" dxfId="15" stopIfTrue="1">
      <formula>VALUE(NoDPSchedule)&lt;VALUE(LEFT(A57,2))</formula>
    </cfRule>
  </conditionalFormatting>
  <conditionalFormatting sqref="G11 G25">
    <cfRule type="expression" priority="4" dxfId="15" stopIfTrue="1">
      <formula>G11=0</formula>
    </cfRule>
  </conditionalFormatting>
  <conditionalFormatting sqref="D4">
    <cfRule type="expression" priority="5" dxfId="16" stopIfTrue="1">
      <formula>G5&lt;=TODAY()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panlaque.chloie</dc:creator>
  <cp:keywords/>
  <dc:description/>
  <cp:lastModifiedBy>AVIDA Ballesteros, Asther M.</cp:lastModifiedBy>
  <cp:lastPrinted>2019-11-18T02:08:28Z</cp:lastPrinted>
  <dcterms:created xsi:type="dcterms:W3CDTF">2013-11-21T01:32:59Z</dcterms:created>
  <dcterms:modified xsi:type="dcterms:W3CDTF">2020-01-08T04:34:34Z</dcterms:modified>
  <cp:category/>
  <cp:version/>
  <cp:contentType/>
  <cp:contentStatus/>
</cp:coreProperties>
</file>